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V:\03_FINANCE-CONSOLIDATION-REPORTING\RAPORTY_FINANSOWE\sprawozdania gieldowe\kwartalne\2018\Konsolidacja_30.09.2018\"/>
    </mc:Choice>
  </mc:AlternateContent>
  <bookViews>
    <workbookView xWindow="375" yWindow="240" windowWidth="15555" windowHeight="12285" tabRatio="852"/>
  </bookViews>
  <sheets>
    <sheet name="Spis treści" sheetId="1" r:id="rId1"/>
    <sheet name="RZiS i spr. z całkowitych doch." sheetId="11" r:id="rId2"/>
    <sheet name="Spr. z sytuacji finansowej" sheetId="21" r:id="rId3"/>
    <sheet name="Zmiany w kapitale" sheetId="25" r:id="rId4"/>
    <sheet name="Przepływy pieniężne" sheetId="24" r:id="rId5"/>
    <sheet name="Segmenty operacyjne" sheetId="28" r:id="rId6"/>
    <sheet name="Segmenty geograficzne" sheetId="37" r:id="rId7"/>
    <sheet name="Podział przychodów" sheetId="38" r:id="rId8"/>
    <sheet name="RZiS_analityczny" sheetId="36" r:id="rId9"/>
    <sheet name="Wskaźniki operacyjne" sheetId="34" r:id="rId10"/>
    <sheet name="Baza hotelowa" sheetId="33" r:id="rId11"/>
    <sheet name="Klienci" sheetId="35" r:id="rId12"/>
    <sheet name="Zatrudnienie" sheetId="29" r:id="rId13"/>
    <sheet name="Struktura Grupy" sheetId="30" r:id="rId14"/>
    <sheet name="Akcjonariat" sheetId="32" r:id="rId15"/>
  </sheets>
  <definedNames>
    <definedName name="_Toc293035359" localSheetId="14">Akcjonariat!$B$3</definedName>
    <definedName name="_Toc293035359" localSheetId="10">'Baza hotelowa'!$B$3</definedName>
    <definedName name="_Toc293035359" localSheetId="11">Klienci!$B$3</definedName>
    <definedName name="_Toc293035359" localSheetId="4">'Przepływy pieniężne'!$B$3</definedName>
    <definedName name="_Toc293035359" localSheetId="8">RZiS_analityczny!$B$3</definedName>
    <definedName name="_Toc293035359" localSheetId="5">'Segmenty operacyjne'!$B$3</definedName>
    <definedName name="_Toc293035359" localSheetId="13">'Struktura Grupy'!$B$3</definedName>
    <definedName name="_Toc293035359" localSheetId="9">'Wskaźniki operacyjne'!$B$3</definedName>
    <definedName name="_Toc293035359" localSheetId="12">Zatrudnienie!$B$3</definedName>
    <definedName name="_xlnm.Print_Area" localSheetId="4">'Przepływy pieniężne'!$A$1:$J$46</definedName>
    <definedName name="_xlnm.Print_Area" localSheetId="1">'RZiS i spr. z całkowitych doch.'!$B$3:$H$31</definedName>
    <definedName name="_xlnm.Print_Area" localSheetId="8">RZiS_analityczny!$B$3:$I$15</definedName>
    <definedName name="_xlnm.Print_Area" localSheetId="2">'Spr. z sytuacji finansowej'!$A$1:$F$60</definedName>
    <definedName name="_xlnm.Print_Area" localSheetId="9">'Wskaźniki operacyjne'!$B$3:$H$76</definedName>
    <definedName name="Skonsolidowany_rachunek_zysków_i_strat_w_ujęciu_analitycznym">'Segmenty geograficzne'!$B$3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3" i="37" l="1"/>
  <c r="C43" i="21" l="1"/>
  <c r="E13" i="36" l="1"/>
  <c r="H15" i="33"/>
  <c r="H14" i="33"/>
  <c r="H13" i="33"/>
  <c r="H10" i="33"/>
  <c r="H9" i="33"/>
  <c r="H8" i="33"/>
  <c r="G12" i="33"/>
  <c r="G15" i="33"/>
  <c r="G14" i="33"/>
  <c r="G13" i="33"/>
  <c r="G10" i="33"/>
  <c r="G9" i="33"/>
  <c r="G8" i="33"/>
  <c r="C12" i="33"/>
  <c r="H12" i="33" s="1"/>
  <c r="C7" i="33"/>
  <c r="G7" i="33" s="1"/>
  <c r="O75" i="34"/>
  <c r="L75" i="34"/>
  <c r="O74" i="34"/>
  <c r="L74" i="34"/>
  <c r="L71" i="34"/>
  <c r="L70" i="34"/>
  <c r="L69" i="34"/>
  <c r="O67" i="34"/>
  <c r="L67" i="34"/>
  <c r="O66" i="34"/>
  <c r="L66" i="34"/>
  <c r="O65" i="34"/>
  <c r="L65" i="34"/>
  <c r="O63" i="34"/>
  <c r="L63" i="34"/>
  <c r="O62" i="34"/>
  <c r="L62" i="34"/>
  <c r="O61" i="34"/>
  <c r="L61" i="34"/>
  <c r="O55" i="34"/>
  <c r="L55" i="34"/>
  <c r="O54" i="34"/>
  <c r="L54" i="34"/>
  <c r="O53" i="34"/>
  <c r="L53" i="34"/>
  <c r="O51" i="34"/>
  <c r="L51" i="34"/>
  <c r="O50" i="34"/>
  <c r="L50" i="34"/>
  <c r="O49" i="34"/>
  <c r="O47" i="34"/>
  <c r="L47" i="34"/>
  <c r="O46" i="34"/>
  <c r="L46" i="34"/>
  <c r="L45" i="34"/>
  <c r="O37" i="34"/>
  <c r="L37" i="34"/>
  <c r="O36" i="34"/>
  <c r="L36" i="34"/>
  <c r="O35" i="34"/>
  <c r="L35" i="34"/>
  <c r="O33" i="34"/>
  <c r="L33" i="34"/>
  <c r="O32" i="34"/>
  <c r="L32" i="34"/>
  <c r="O31" i="34"/>
  <c r="L31" i="34"/>
  <c r="O29" i="34"/>
  <c r="L29" i="34"/>
  <c r="O28" i="34"/>
  <c r="L28" i="34"/>
  <c r="O27" i="34"/>
  <c r="L27" i="34"/>
  <c r="O25" i="34"/>
  <c r="L25" i="34"/>
  <c r="O24" i="34"/>
  <c r="L24" i="34"/>
  <c r="O17" i="34"/>
  <c r="L17" i="34"/>
  <c r="O16" i="34"/>
  <c r="L16" i="34"/>
  <c r="O13" i="34"/>
  <c r="L13" i="34"/>
  <c r="O12" i="34"/>
  <c r="L12" i="34"/>
  <c r="O11" i="34"/>
  <c r="O9" i="34"/>
  <c r="L9" i="34"/>
  <c r="O8" i="34"/>
  <c r="L8" i="34"/>
  <c r="E73" i="34"/>
  <c r="H23" i="34"/>
  <c r="H7" i="33" l="1"/>
  <c r="I13" i="36"/>
  <c r="I6" i="36"/>
  <c r="K15" i="38" l="1"/>
  <c r="K14" i="38"/>
  <c r="K10" i="38"/>
  <c r="J6" i="38"/>
  <c r="K9" i="38"/>
  <c r="K30" i="38"/>
  <c r="K29" i="38"/>
  <c r="K28" i="38"/>
  <c r="K27" i="38"/>
  <c r="J26" i="38"/>
  <c r="I26" i="38"/>
  <c r="H26" i="38"/>
  <c r="K25" i="38"/>
  <c r="K24" i="38"/>
  <c r="K23" i="38"/>
  <c r="K22" i="38"/>
  <c r="J21" i="38"/>
  <c r="I21" i="38"/>
  <c r="H21" i="38"/>
  <c r="K13" i="38"/>
  <c r="K7" i="38"/>
  <c r="N12" i="37"/>
  <c r="J12" i="37"/>
  <c r="N6" i="37"/>
  <c r="M6" i="37"/>
  <c r="L6" i="37"/>
  <c r="J6" i="37"/>
  <c r="O24" i="37"/>
  <c r="N23" i="37"/>
  <c r="M23" i="37"/>
  <c r="L23" i="37"/>
  <c r="K23" i="37"/>
  <c r="J23" i="37"/>
  <c r="O22" i="37"/>
  <c r="O21" i="37"/>
  <c r="O20" i="37"/>
  <c r="O19" i="37"/>
  <c r="O18" i="37"/>
  <c r="N17" i="37"/>
  <c r="M17" i="37"/>
  <c r="L17" i="37"/>
  <c r="K17" i="37"/>
  <c r="J17" i="37"/>
  <c r="M12" i="37"/>
  <c r="O10" i="37"/>
  <c r="K12" i="28"/>
  <c r="K10" i="28"/>
  <c r="I11" i="28"/>
  <c r="J6" i="28"/>
  <c r="K37" i="28"/>
  <c r="K34" i="28"/>
  <c r="K33" i="28"/>
  <c r="K32" i="28"/>
  <c r="K30" i="28"/>
  <c r="J29" i="28"/>
  <c r="J31" i="28" s="1"/>
  <c r="J35" i="28" s="1"/>
  <c r="I29" i="28"/>
  <c r="I31" i="28" s="1"/>
  <c r="I35" i="28" s="1"/>
  <c r="H29" i="28"/>
  <c r="K28" i="28"/>
  <c r="K27" i="28"/>
  <c r="K26" i="28"/>
  <c r="K25" i="28"/>
  <c r="J24" i="28"/>
  <c r="I24" i="28"/>
  <c r="H24" i="28"/>
  <c r="K24" i="28" s="1"/>
  <c r="K14" i="28"/>
  <c r="H11" i="28"/>
  <c r="H6" i="28"/>
  <c r="G40" i="24"/>
  <c r="H40" i="24"/>
  <c r="H32" i="24"/>
  <c r="K12" i="38" l="1"/>
  <c r="K8" i="38"/>
  <c r="K6" i="38" s="1"/>
  <c r="O13" i="37"/>
  <c r="O11" i="37"/>
  <c r="L12" i="37"/>
  <c r="K19" i="28"/>
  <c r="K15" i="28"/>
  <c r="K16" i="28"/>
  <c r="J11" i="28"/>
  <c r="K11" i="28" s="1"/>
  <c r="K9" i="28"/>
  <c r="K7" i="28"/>
  <c r="K26" i="38"/>
  <c r="K21" i="38"/>
  <c r="H11" i="38"/>
  <c r="I11" i="38"/>
  <c r="J11" i="38"/>
  <c r="K11" i="38"/>
  <c r="I6" i="38"/>
  <c r="H6" i="38"/>
  <c r="K12" i="37"/>
  <c r="O9" i="37"/>
  <c r="O7" i="37"/>
  <c r="O8" i="37"/>
  <c r="O6" i="37"/>
  <c r="K6" i="37"/>
  <c r="O17" i="37"/>
  <c r="O23" i="37"/>
  <c r="O12" i="37"/>
  <c r="J13" i="28"/>
  <c r="J17" i="28" s="1"/>
  <c r="H13" i="28"/>
  <c r="H17" i="28" s="1"/>
  <c r="K8" i="28"/>
  <c r="I6" i="28"/>
  <c r="K6" i="28" s="1"/>
  <c r="K29" i="28"/>
  <c r="H31" i="28"/>
  <c r="I13" i="28"/>
  <c r="I17" i="28" s="1"/>
  <c r="G7" i="24"/>
  <c r="D32" i="24"/>
  <c r="H7" i="24"/>
  <c r="D7" i="24"/>
  <c r="D34" i="11"/>
  <c r="F33" i="25"/>
  <c r="F34" i="25" s="1"/>
  <c r="D33" i="25"/>
  <c r="D34" i="25" s="1"/>
  <c r="C33" i="25"/>
  <c r="C34" i="25" s="1"/>
  <c r="H32" i="25"/>
  <c r="H30" i="25"/>
  <c r="F35" i="21"/>
  <c r="C35" i="21"/>
  <c r="C29" i="21"/>
  <c r="C28" i="21" s="1"/>
  <c r="C15" i="21"/>
  <c r="C6" i="21"/>
  <c r="C27" i="21"/>
  <c r="D53" i="11"/>
  <c r="D47" i="11"/>
  <c r="D37" i="11"/>
  <c r="H37" i="11"/>
  <c r="H53" i="11"/>
  <c r="H47" i="11"/>
  <c r="H34" i="11"/>
  <c r="H13" i="11"/>
  <c r="H15" i="11" s="1"/>
  <c r="H17" i="11" s="1"/>
  <c r="H22" i="11" s="1"/>
  <c r="H27" i="11" s="1"/>
  <c r="H29" i="11" s="1"/>
  <c r="H38" i="11" s="1"/>
  <c r="K17" i="28" l="1"/>
  <c r="C54" i="21"/>
  <c r="C24" i="21"/>
  <c r="H6" i="24"/>
  <c r="H19" i="24" s="1"/>
  <c r="H21" i="24" s="1"/>
  <c r="H48" i="11"/>
  <c r="D13" i="11"/>
  <c r="D15" i="11" s="1"/>
  <c r="D17" i="11" s="1"/>
  <c r="D22" i="11" s="1"/>
  <c r="D27" i="11" s="1"/>
  <c r="K13" i="28"/>
  <c r="H35" i="28"/>
  <c r="K35" i="28" s="1"/>
  <c r="K31" i="28"/>
  <c r="D29" i="11" l="1"/>
  <c r="D38" i="11" s="1"/>
  <c r="D48" i="11" s="1"/>
  <c r="D6" i="24"/>
  <c r="D19" i="24" s="1"/>
  <c r="D21" i="24" s="1"/>
  <c r="H41" i="24"/>
  <c r="H44" i="24" s="1"/>
  <c r="I34" i="11"/>
  <c r="E34" i="11"/>
  <c r="H27" i="25" l="1"/>
  <c r="H65" i="34" l="1"/>
  <c r="H45" i="34"/>
  <c r="H53" i="34"/>
  <c r="E27" i="34"/>
  <c r="AC75" i="34" l="1"/>
  <c r="Z75" i="34"/>
  <c r="AC74" i="34"/>
  <c r="Z74" i="34"/>
  <c r="AC73" i="34"/>
  <c r="Z73" i="34"/>
  <c r="AC71" i="34"/>
  <c r="Z71" i="34"/>
  <c r="AC70" i="34"/>
  <c r="Z70" i="34"/>
  <c r="AC69" i="34"/>
  <c r="Z69" i="34"/>
  <c r="AC67" i="34"/>
  <c r="Z67" i="34"/>
  <c r="AC66" i="34"/>
  <c r="Z66" i="34"/>
  <c r="AC63" i="34"/>
  <c r="Z63" i="34"/>
  <c r="AC62" i="34"/>
  <c r="Z62" i="34"/>
  <c r="AC61" i="34"/>
  <c r="Z61" i="34"/>
  <c r="AC55" i="34"/>
  <c r="Z55" i="34"/>
  <c r="AC54" i="34"/>
  <c r="Z54" i="34"/>
  <c r="Z53" i="34"/>
  <c r="AC51" i="34"/>
  <c r="Z51" i="34"/>
  <c r="AC50" i="34"/>
  <c r="Z50" i="34"/>
  <c r="Z49" i="34"/>
  <c r="AC47" i="34"/>
  <c r="Z47" i="34"/>
  <c r="AC46" i="34"/>
  <c r="Z46" i="34"/>
  <c r="AC37" i="34"/>
  <c r="Z37" i="34"/>
  <c r="AC36" i="34"/>
  <c r="Z36" i="34"/>
  <c r="AC35" i="34"/>
  <c r="Z35" i="34"/>
  <c r="AC33" i="34"/>
  <c r="Z33" i="34"/>
  <c r="AC32" i="34"/>
  <c r="Z32" i="34"/>
  <c r="AC31" i="34"/>
  <c r="Z31" i="34"/>
  <c r="AC29" i="34"/>
  <c r="Z29" i="34"/>
  <c r="AC28" i="34"/>
  <c r="Z28" i="34"/>
  <c r="AC25" i="34"/>
  <c r="Z25" i="34"/>
  <c r="AC24" i="34"/>
  <c r="Z24" i="34"/>
  <c r="Z23" i="34"/>
  <c r="AC17" i="34"/>
  <c r="Z17" i="34"/>
  <c r="AC16" i="34"/>
  <c r="Z16" i="34"/>
  <c r="Z15" i="34"/>
  <c r="AC13" i="34"/>
  <c r="Z13" i="34"/>
  <c r="AC12" i="34"/>
  <c r="Z12" i="34"/>
  <c r="AC11" i="34"/>
  <c r="Z11" i="34"/>
  <c r="AC9" i="34"/>
  <c r="Z9" i="34"/>
  <c r="AC8" i="34"/>
  <c r="Z8" i="34"/>
  <c r="AC7" i="34"/>
  <c r="Z7" i="34"/>
  <c r="V75" i="34"/>
  <c r="S75" i="34"/>
  <c r="V74" i="34"/>
  <c r="S74" i="34"/>
  <c r="V67" i="34"/>
  <c r="S67" i="34"/>
  <c r="V66" i="34"/>
  <c r="S66" i="34"/>
  <c r="V63" i="34"/>
  <c r="S63" i="34"/>
  <c r="V62" i="34"/>
  <c r="S62" i="34"/>
  <c r="V55" i="34"/>
  <c r="S55" i="34"/>
  <c r="V54" i="34"/>
  <c r="S54" i="34"/>
  <c r="V51" i="34"/>
  <c r="S51" i="34"/>
  <c r="V50" i="34"/>
  <c r="S50" i="34"/>
  <c r="V47" i="34"/>
  <c r="S47" i="34"/>
  <c r="V46" i="34"/>
  <c r="S46" i="34"/>
  <c r="V37" i="34"/>
  <c r="S37" i="34"/>
  <c r="V36" i="34"/>
  <c r="S36" i="34"/>
  <c r="V33" i="34"/>
  <c r="S33" i="34"/>
  <c r="V32" i="34"/>
  <c r="S32" i="34"/>
  <c r="V29" i="34"/>
  <c r="S29" i="34"/>
  <c r="V28" i="34"/>
  <c r="S28" i="34"/>
  <c r="V25" i="34"/>
  <c r="S25" i="34"/>
  <c r="V24" i="34"/>
  <c r="S24" i="34"/>
  <c r="V17" i="34"/>
  <c r="S17" i="34"/>
  <c r="V16" i="34"/>
  <c r="S16" i="34"/>
  <c r="V13" i="34"/>
  <c r="S13" i="34"/>
  <c r="V12" i="34"/>
  <c r="S12" i="34"/>
  <c r="V9" i="34"/>
  <c r="S9" i="34"/>
  <c r="V8" i="34"/>
  <c r="S8" i="34"/>
  <c r="M7" i="36"/>
  <c r="Q14" i="36"/>
  <c r="Q13" i="36"/>
  <c r="Q12" i="36"/>
  <c r="Q11" i="36"/>
  <c r="Q10" i="36"/>
  <c r="Q9" i="36"/>
  <c r="Q8" i="36"/>
  <c r="Q7" i="36"/>
  <c r="Q6" i="36"/>
  <c r="P29" i="38"/>
  <c r="P28" i="38"/>
  <c r="N26" i="38"/>
  <c r="M26" i="38"/>
  <c r="P25" i="38"/>
  <c r="P24" i="38"/>
  <c r="N21" i="38"/>
  <c r="N11" i="38"/>
  <c r="M11" i="38"/>
  <c r="P12" i="38"/>
  <c r="P10" i="38"/>
  <c r="N6" i="38"/>
  <c r="P8" i="38"/>
  <c r="O6" i="38"/>
  <c r="M6" i="38"/>
  <c r="U30" i="38"/>
  <c r="U29" i="38"/>
  <c r="U28" i="38"/>
  <c r="U27" i="38"/>
  <c r="U26" i="38"/>
  <c r="T26" i="38"/>
  <c r="S26" i="38"/>
  <c r="R26" i="38"/>
  <c r="U25" i="38"/>
  <c r="U24" i="38"/>
  <c r="U23" i="38"/>
  <c r="U22" i="38"/>
  <c r="U21" i="38"/>
  <c r="T21" i="38"/>
  <c r="S21" i="38"/>
  <c r="R21" i="38"/>
  <c r="U15" i="38"/>
  <c r="U14" i="38"/>
  <c r="U13" i="38"/>
  <c r="U12" i="38"/>
  <c r="U11" i="38"/>
  <c r="T11" i="38"/>
  <c r="S11" i="38"/>
  <c r="R11" i="38"/>
  <c r="U10" i="38"/>
  <c r="U9" i="38"/>
  <c r="U8" i="38"/>
  <c r="U7" i="38"/>
  <c r="U6" i="38"/>
  <c r="T6" i="38"/>
  <c r="S6" i="38"/>
  <c r="R6" i="38"/>
  <c r="P15" i="38"/>
  <c r="P13" i="38"/>
  <c r="P9" i="38"/>
  <c r="G23" i="37"/>
  <c r="F23" i="37"/>
  <c r="E23" i="37"/>
  <c r="D23" i="37"/>
  <c r="C23" i="37"/>
  <c r="P27" i="38"/>
  <c r="O26" i="38"/>
  <c r="P30" i="38"/>
  <c r="O21" i="38"/>
  <c r="P22" i="38"/>
  <c r="M21" i="38"/>
  <c r="P23" i="38"/>
  <c r="P26" i="38"/>
  <c r="T23" i="37"/>
  <c r="R23" i="37"/>
  <c r="U17" i="37"/>
  <c r="Q17" i="37"/>
  <c r="S17" i="37"/>
  <c r="V13" i="37"/>
  <c r="U12" i="37"/>
  <c r="Q12" i="37"/>
  <c r="S12" i="37"/>
  <c r="V10" i="37"/>
  <c r="V9" i="37"/>
  <c r="S6" i="37"/>
  <c r="V7" i="37"/>
  <c r="P21" i="38"/>
  <c r="R17" i="37"/>
  <c r="V17" i="37" s="1"/>
  <c r="S23" i="37"/>
  <c r="T17" i="37"/>
  <c r="Q23" i="37"/>
  <c r="U23" i="37"/>
  <c r="AC24" i="37"/>
  <c r="AB23" i="37"/>
  <c r="AA23" i="37"/>
  <c r="Z23" i="37"/>
  <c r="Y23" i="37"/>
  <c r="X23" i="37"/>
  <c r="AC22" i="37"/>
  <c r="AC23" i="37"/>
  <c r="AC21" i="37"/>
  <c r="AC20" i="37"/>
  <c r="AC19" i="37"/>
  <c r="AC18" i="37"/>
  <c r="AB17" i="37"/>
  <c r="AA17" i="37"/>
  <c r="Z17" i="37"/>
  <c r="Y17" i="37"/>
  <c r="X17" i="37"/>
  <c r="AC17" i="37"/>
  <c r="AC13" i="37"/>
  <c r="AB12" i="37"/>
  <c r="AA12" i="37"/>
  <c r="Z12" i="37"/>
  <c r="Y12" i="37"/>
  <c r="AC12" i="37"/>
  <c r="X12" i="37"/>
  <c r="AC11" i="37"/>
  <c r="AC10" i="37"/>
  <c r="AC9" i="37"/>
  <c r="AC8" i="37"/>
  <c r="AC7" i="37"/>
  <c r="AB6" i="37"/>
  <c r="AA6" i="37"/>
  <c r="Z6" i="37"/>
  <c r="Y6" i="37"/>
  <c r="X6" i="37"/>
  <c r="AC6" i="37"/>
  <c r="V24" i="37"/>
  <c r="V22" i="37"/>
  <c r="V21" i="37"/>
  <c r="V20" i="37"/>
  <c r="V19" i="37"/>
  <c r="V18" i="37"/>
  <c r="T12" i="37"/>
  <c r="V11" i="37"/>
  <c r="E24" i="28"/>
  <c r="D24" i="28"/>
  <c r="C24" i="28"/>
  <c r="F24" i="28" s="1"/>
  <c r="P37" i="28"/>
  <c r="O29" i="28"/>
  <c r="N29" i="28"/>
  <c r="O24" i="28"/>
  <c r="M24" i="28"/>
  <c r="P15" i="28"/>
  <c r="N11" i="28"/>
  <c r="P10" i="28"/>
  <c r="O11" i="28"/>
  <c r="O13" i="28" s="1"/>
  <c r="P8" i="28"/>
  <c r="N6" i="28"/>
  <c r="M6" i="28"/>
  <c r="U37" i="28"/>
  <c r="U34" i="28"/>
  <c r="U33" i="28"/>
  <c r="U32" i="28"/>
  <c r="R31" i="28"/>
  <c r="R35" i="28"/>
  <c r="U30" i="28"/>
  <c r="T29" i="28"/>
  <c r="T31" i="28"/>
  <c r="T35" i="28"/>
  <c r="S29" i="28"/>
  <c r="S31" i="28"/>
  <c r="S35" i="28"/>
  <c r="R29" i="28"/>
  <c r="U29" i="28"/>
  <c r="U28" i="28"/>
  <c r="U27" i="28"/>
  <c r="U26" i="28"/>
  <c r="U25" i="28"/>
  <c r="T24" i="28"/>
  <c r="S24" i="28"/>
  <c r="R24" i="28"/>
  <c r="U24" i="28"/>
  <c r="U19" i="28"/>
  <c r="U16" i="28"/>
  <c r="U15" i="28"/>
  <c r="U14" i="28"/>
  <c r="S13" i="28"/>
  <c r="S17" i="28"/>
  <c r="R13" i="28"/>
  <c r="R17" i="28"/>
  <c r="U12" i="28"/>
  <c r="T11" i="28"/>
  <c r="T13" i="28"/>
  <c r="T17" i="28"/>
  <c r="S11" i="28"/>
  <c r="R11" i="28"/>
  <c r="U10" i="28"/>
  <c r="U9" i="28"/>
  <c r="U8" i="28"/>
  <c r="U7" i="28"/>
  <c r="T6" i="28"/>
  <c r="U6" i="28"/>
  <c r="S6" i="28"/>
  <c r="R6" i="28"/>
  <c r="P33" i="28"/>
  <c r="P32" i="28"/>
  <c r="P28" i="28"/>
  <c r="P19" i="28"/>
  <c r="P16" i="28"/>
  <c r="P14" i="28"/>
  <c r="P12" i="28"/>
  <c r="O6" i="28"/>
  <c r="I40" i="24"/>
  <c r="F40" i="24"/>
  <c r="G32" i="24"/>
  <c r="G19" i="25"/>
  <c r="H18" i="25"/>
  <c r="I47" i="11"/>
  <c r="C53" i="11"/>
  <c r="E53" i="11"/>
  <c r="G53" i="11"/>
  <c r="I53" i="11"/>
  <c r="C47" i="11"/>
  <c r="G47" i="11"/>
  <c r="I37" i="11"/>
  <c r="G37" i="11"/>
  <c r="C37" i="11"/>
  <c r="E37" i="11"/>
  <c r="G34" i="11"/>
  <c r="G13" i="11"/>
  <c r="G15" i="11" s="1"/>
  <c r="G17" i="11" s="1"/>
  <c r="G22" i="11" s="1"/>
  <c r="G27" i="11" s="1"/>
  <c r="P30" i="28"/>
  <c r="N31" i="28"/>
  <c r="N35" i="28" s="1"/>
  <c r="P34" i="28"/>
  <c r="O31" i="28"/>
  <c r="O35" i="28" s="1"/>
  <c r="P25" i="28"/>
  <c r="P26" i="28"/>
  <c r="M29" i="28"/>
  <c r="M31" i="28" s="1"/>
  <c r="P29" i="28"/>
  <c r="N24" i="28"/>
  <c r="P24" i="28"/>
  <c r="P27" i="28"/>
  <c r="U17" i="28"/>
  <c r="U35" i="28"/>
  <c r="U13" i="28"/>
  <c r="U11" i="28"/>
  <c r="U31" i="28"/>
  <c r="I13" i="11"/>
  <c r="I15" i="11" s="1"/>
  <c r="I17" i="11" s="1"/>
  <c r="I22" i="11" s="1"/>
  <c r="I27" i="11" s="1"/>
  <c r="F53" i="11"/>
  <c r="F30" i="38"/>
  <c r="F29" i="38"/>
  <c r="F28" i="38"/>
  <c r="F27" i="38"/>
  <c r="E26" i="38"/>
  <c r="D26" i="38"/>
  <c r="C26" i="38"/>
  <c r="F25" i="38"/>
  <c r="F24" i="38"/>
  <c r="F23" i="38"/>
  <c r="F22" i="38"/>
  <c r="E21" i="38"/>
  <c r="D21" i="38"/>
  <c r="C21" i="38"/>
  <c r="E11" i="38"/>
  <c r="D11" i="38"/>
  <c r="C11" i="38"/>
  <c r="F8" i="38"/>
  <c r="F9" i="38"/>
  <c r="F10" i="38"/>
  <c r="F12" i="38"/>
  <c r="F13" i="38"/>
  <c r="F14" i="38"/>
  <c r="F15" i="38"/>
  <c r="E6" i="38"/>
  <c r="D6" i="38"/>
  <c r="C6" i="38"/>
  <c r="F7" i="38"/>
  <c r="F32" i="24"/>
  <c r="H22" i="25"/>
  <c r="H73" i="34"/>
  <c r="H69" i="34"/>
  <c r="E69" i="34"/>
  <c r="E49" i="34"/>
  <c r="H31" i="34"/>
  <c r="E31" i="34"/>
  <c r="H11" i="34"/>
  <c r="H7" i="34"/>
  <c r="E11" i="34"/>
  <c r="E7" i="34"/>
  <c r="F12" i="33"/>
  <c r="F7" i="33"/>
  <c r="G17" i="37"/>
  <c r="F17" i="37"/>
  <c r="E17" i="37"/>
  <c r="D17" i="37"/>
  <c r="C17" i="37"/>
  <c r="E29" i="28"/>
  <c r="E31" i="28" s="1"/>
  <c r="E35" i="28" s="1"/>
  <c r="D29" i="28"/>
  <c r="D31" i="28" s="1"/>
  <c r="D35" i="28" s="1"/>
  <c r="C29" i="28"/>
  <c r="C31" i="28" s="1"/>
  <c r="F32" i="28"/>
  <c r="J32" i="24"/>
  <c r="F29" i="21"/>
  <c r="F28" i="21" s="1"/>
  <c r="F43" i="21"/>
  <c r="F6" i="21"/>
  <c r="F15" i="21"/>
  <c r="J53" i="11"/>
  <c r="J47" i="11"/>
  <c r="J34" i="11"/>
  <c r="J13" i="11"/>
  <c r="J15" i="11"/>
  <c r="J17" i="11"/>
  <c r="J22" i="11" s="1"/>
  <c r="J27" i="11" s="1"/>
  <c r="H24" i="37"/>
  <c r="H13" i="37"/>
  <c r="B15" i="1"/>
  <c r="B10" i="1"/>
  <c r="F7" i="24"/>
  <c r="J7" i="24"/>
  <c r="J40" i="24"/>
  <c r="F47" i="11"/>
  <c r="C26" i="25"/>
  <c r="C10" i="25"/>
  <c r="C12" i="25" s="1"/>
  <c r="D10" i="25"/>
  <c r="D12" i="25"/>
  <c r="D21" i="25"/>
  <c r="D23" i="25" s="1"/>
  <c r="E10" i="25"/>
  <c r="E12" i="25"/>
  <c r="E21" i="25"/>
  <c r="E23" i="25" s="1"/>
  <c r="F10" i="25"/>
  <c r="F12" i="25"/>
  <c r="F21" i="25"/>
  <c r="F23" i="25" s="1"/>
  <c r="G10" i="25"/>
  <c r="G12" i="25"/>
  <c r="G21" i="25"/>
  <c r="G23" i="25" s="1"/>
  <c r="H21" i="37"/>
  <c r="H22" i="37"/>
  <c r="H23" i="37" s="1"/>
  <c r="G12" i="37"/>
  <c r="F12" i="37"/>
  <c r="E12" i="37"/>
  <c r="D12" i="37"/>
  <c r="C12" i="37"/>
  <c r="H11" i="37"/>
  <c r="H10" i="37"/>
  <c r="H9" i="37"/>
  <c r="H19" i="37"/>
  <c r="H8" i="37"/>
  <c r="D6" i="37"/>
  <c r="E6" i="37"/>
  <c r="F6" i="37"/>
  <c r="G6" i="37"/>
  <c r="C6" i="37"/>
  <c r="H20" i="37"/>
  <c r="H18" i="37"/>
  <c r="H7" i="37"/>
  <c r="F10" i="28"/>
  <c r="F16" i="28"/>
  <c r="H46" i="34"/>
  <c r="D10" i="29"/>
  <c r="F37" i="28"/>
  <c r="F34" i="28"/>
  <c r="F33" i="28"/>
  <c r="F30" i="28"/>
  <c r="F28" i="28"/>
  <c r="F27" i="28"/>
  <c r="F26" i="28"/>
  <c r="F25" i="28"/>
  <c r="E15" i="21"/>
  <c r="E6" i="21"/>
  <c r="E24" i="21" s="1"/>
  <c r="F14" i="25"/>
  <c r="F17" i="25"/>
  <c r="G17" i="25"/>
  <c r="G14" i="25"/>
  <c r="E17" i="25"/>
  <c r="E19" i="25" s="1"/>
  <c r="E14" i="25"/>
  <c r="D17" i="25"/>
  <c r="D14" i="25"/>
  <c r="C17" i="25"/>
  <c r="C19" i="25" s="1"/>
  <c r="C14" i="25"/>
  <c r="F27" i="21"/>
  <c r="J37" i="11"/>
  <c r="E7" i="29"/>
  <c r="E8" i="29"/>
  <c r="E7" i="33"/>
  <c r="E12" i="33"/>
  <c r="H16" i="25"/>
  <c r="H15" i="25"/>
  <c r="E43" i="21"/>
  <c r="E35" i="21"/>
  <c r="E29" i="21"/>
  <c r="E28" i="21" s="1"/>
  <c r="E54" i="21" s="1"/>
  <c r="E27" i="21"/>
  <c r="D27" i="21"/>
  <c r="E71" i="34"/>
  <c r="E66" i="34"/>
  <c r="H75" i="34"/>
  <c r="H74" i="34"/>
  <c r="H71" i="34"/>
  <c r="H70" i="34"/>
  <c r="H67" i="34"/>
  <c r="H66" i="34"/>
  <c r="H63" i="34"/>
  <c r="H62" i="34"/>
  <c r="E75" i="34"/>
  <c r="E74" i="34"/>
  <c r="E70" i="34"/>
  <c r="E67" i="34"/>
  <c r="E63" i="34"/>
  <c r="E62" i="34"/>
  <c r="H55" i="34"/>
  <c r="H54" i="34"/>
  <c r="H51" i="34"/>
  <c r="H50" i="34"/>
  <c r="H47" i="34"/>
  <c r="E55" i="34"/>
  <c r="E54" i="34"/>
  <c r="E51" i="34"/>
  <c r="E50" i="34"/>
  <c r="E47" i="34"/>
  <c r="E46" i="34"/>
  <c r="H37" i="34"/>
  <c r="H36" i="34"/>
  <c r="H33" i="34"/>
  <c r="H32" i="34"/>
  <c r="H29" i="34"/>
  <c r="H28" i="34"/>
  <c r="H25" i="34"/>
  <c r="H24" i="34"/>
  <c r="E37" i="34"/>
  <c r="E36" i="34"/>
  <c r="E33" i="34"/>
  <c r="E32" i="34"/>
  <c r="E29" i="34"/>
  <c r="E28" i="34"/>
  <c r="E25" i="34"/>
  <c r="E24" i="34"/>
  <c r="H17" i="34"/>
  <c r="H16" i="34"/>
  <c r="H13" i="34"/>
  <c r="H12" i="34"/>
  <c r="E17" i="34"/>
  <c r="E16" i="34"/>
  <c r="E13" i="34"/>
  <c r="E12" i="34"/>
  <c r="H9" i="34"/>
  <c r="E9" i="34"/>
  <c r="H8" i="34"/>
  <c r="E8" i="34"/>
  <c r="D12" i="33"/>
  <c r="D7" i="33"/>
  <c r="E11" i="28"/>
  <c r="E13" i="28" s="1"/>
  <c r="E17" i="28" s="1"/>
  <c r="D11" i="28"/>
  <c r="D13" i="28" s="1"/>
  <c r="D17" i="28" s="1"/>
  <c r="C11" i="28"/>
  <c r="C13" i="28" s="1"/>
  <c r="E6" i="28"/>
  <c r="D6" i="28"/>
  <c r="C6" i="28"/>
  <c r="F6" i="28" s="1"/>
  <c r="C10" i="29"/>
  <c r="E10" i="29" s="1"/>
  <c r="H11" i="25"/>
  <c r="H9" i="25"/>
  <c r="H8" i="25"/>
  <c r="F19" i="28"/>
  <c r="F15" i="28"/>
  <c r="F14" i="28"/>
  <c r="F12" i="28"/>
  <c r="F9" i="28"/>
  <c r="F8" i="28"/>
  <c r="F7" i="28"/>
  <c r="F37" i="11"/>
  <c r="E6" i="29"/>
  <c r="E9" i="29"/>
  <c r="B12" i="1"/>
  <c r="B14" i="1"/>
  <c r="B18" i="1"/>
  <c r="B17" i="1"/>
  <c r="B16" i="1"/>
  <c r="B9" i="1"/>
  <c r="B7" i="1"/>
  <c r="B8" i="1"/>
  <c r="B6" i="1"/>
  <c r="B5" i="1"/>
  <c r="H7" i="25"/>
  <c r="F34" i="11"/>
  <c r="F29" i="28"/>
  <c r="H14" i="25"/>
  <c r="F13" i="11"/>
  <c r="F15" i="11" s="1"/>
  <c r="F17" i="11" s="1"/>
  <c r="F22" i="11" s="1"/>
  <c r="F27" i="11" s="1"/>
  <c r="C21" i="25" l="1"/>
  <c r="H12" i="25"/>
  <c r="H10" i="25"/>
  <c r="F19" i="25"/>
  <c r="F54" i="21"/>
  <c r="F6" i="38"/>
  <c r="H12" i="37"/>
  <c r="F26" i="38"/>
  <c r="F21" i="38"/>
  <c r="F11" i="38"/>
  <c r="H17" i="37"/>
  <c r="H6" i="37"/>
  <c r="C35" i="28"/>
  <c r="F35" i="28" s="1"/>
  <c r="F31" i="28"/>
  <c r="I32" i="24"/>
  <c r="I7" i="24"/>
  <c r="H17" i="25"/>
  <c r="D19" i="25"/>
  <c r="F24" i="21"/>
  <c r="J29" i="11"/>
  <c r="J38" i="11" s="1"/>
  <c r="J48" i="11" s="1"/>
  <c r="J6" i="24"/>
  <c r="J19" i="24" s="1"/>
  <c r="J21" i="24" s="1"/>
  <c r="J41" i="24" s="1"/>
  <c r="J44" i="24" s="1"/>
  <c r="G29" i="11"/>
  <c r="G38" i="11" s="1"/>
  <c r="G48" i="11" s="1"/>
  <c r="G6" i="24"/>
  <c r="G19" i="24" s="1"/>
  <c r="G21" i="24" s="1"/>
  <c r="R6" i="37"/>
  <c r="Q6" i="37"/>
  <c r="U6" i="37"/>
  <c r="T6" i="37"/>
  <c r="M35" i="28"/>
  <c r="P35" i="28" s="1"/>
  <c r="P31" i="28"/>
  <c r="P6" i="28"/>
  <c r="I6" i="24"/>
  <c r="I29" i="11"/>
  <c r="I38" i="11" s="1"/>
  <c r="I48" i="11" s="1"/>
  <c r="E47" i="11"/>
  <c r="M10" i="36"/>
  <c r="P14" i="38"/>
  <c r="P11" i="38" s="1"/>
  <c r="O11" i="38"/>
  <c r="P7" i="38"/>
  <c r="P6" i="38" s="1"/>
  <c r="R12" i="37"/>
  <c r="V12" i="37" s="1"/>
  <c r="V8" i="37"/>
  <c r="O17" i="28"/>
  <c r="N13" i="28"/>
  <c r="N17" i="28" s="1"/>
  <c r="M11" i="28"/>
  <c r="M13" i="28"/>
  <c r="P11" i="28"/>
  <c r="F13" i="28"/>
  <c r="F11" i="28"/>
  <c r="P9" i="28"/>
  <c r="C17" i="28"/>
  <c r="F17" i="28" s="1"/>
  <c r="P7" i="28"/>
  <c r="F6" i="24"/>
  <c r="F19" i="24" s="1"/>
  <c r="F21" i="24" s="1"/>
  <c r="F41" i="24" s="1"/>
  <c r="F44" i="24" s="1"/>
  <c r="F29" i="11"/>
  <c r="F38" i="11" s="1"/>
  <c r="F48" i="11" s="1"/>
  <c r="C23" i="25" l="1"/>
  <c r="H21" i="25"/>
  <c r="H19" i="25"/>
  <c r="G41" i="24"/>
  <c r="G44" i="24" s="1"/>
  <c r="I19" i="24"/>
  <c r="I21" i="24" s="1"/>
  <c r="I41" i="24" s="1"/>
  <c r="I44" i="24" s="1"/>
  <c r="V6" i="37"/>
  <c r="P13" i="28"/>
  <c r="M17" i="28"/>
  <c r="P17" i="28" s="1"/>
  <c r="H23" i="25" l="1"/>
  <c r="C28" i="25"/>
  <c r="M13" i="36"/>
  <c r="E40" i="24" l="1"/>
  <c r="M6" i="36"/>
  <c r="E6" i="36"/>
  <c r="D43" i="21" l="1"/>
  <c r="D35" i="21" l="1"/>
  <c r="D15" i="21"/>
  <c r="D6" i="21" l="1"/>
  <c r="E13" i="11"/>
  <c r="E15" i="11" s="1"/>
  <c r="E17" i="11" s="1"/>
  <c r="C13" i="11"/>
  <c r="I8" i="36" s="1"/>
  <c r="C15" i="11" l="1"/>
  <c r="D24" i="21"/>
  <c r="E8" i="36" l="1"/>
  <c r="M8" i="36"/>
  <c r="C17" i="11"/>
  <c r="I9" i="36" l="1"/>
  <c r="I11" i="36"/>
  <c r="E11" i="36"/>
  <c r="E9" i="36"/>
  <c r="M9" i="36"/>
  <c r="D29" i="21"/>
  <c r="D28" i="21" s="1"/>
  <c r="D54" i="21" s="1"/>
  <c r="E22" i="11"/>
  <c r="E27" i="11" s="1"/>
  <c r="C22" i="11" l="1"/>
  <c r="E29" i="11"/>
  <c r="E38" i="11" s="1"/>
  <c r="E48" i="11" s="1"/>
  <c r="E6" i="24"/>
  <c r="E32" i="24"/>
  <c r="C32" i="24"/>
  <c r="M11" i="36"/>
  <c r="C27" i="11" l="1"/>
  <c r="M12" i="36"/>
  <c r="C6" i="24" l="1"/>
  <c r="C29" i="11"/>
  <c r="C38" i="11" s="1"/>
  <c r="C48" i="11" s="1"/>
  <c r="I12" i="36"/>
  <c r="E12" i="36"/>
  <c r="M14" i="36"/>
  <c r="E7" i="24"/>
  <c r="E19" i="24" s="1"/>
  <c r="E21" i="24" s="1"/>
  <c r="E41" i="24" s="1"/>
  <c r="E44" i="24" s="1"/>
  <c r="C7" i="24"/>
  <c r="C19" i="24" l="1"/>
  <c r="C21" i="24" s="1"/>
  <c r="I14" i="36"/>
  <c r="E14" i="36"/>
  <c r="C34" i="11"/>
  <c r="E10" i="36" l="1"/>
  <c r="I7" i="36"/>
  <c r="E7" i="36"/>
  <c r="I10" i="36" l="1"/>
  <c r="D40" i="24" l="1"/>
  <c r="D41" i="24" s="1"/>
  <c r="D44" i="24" s="1"/>
  <c r="C40" i="24"/>
  <c r="C41" i="24" s="1"/>
  <c r="C44" i="24" s="1"/>
  <c r="F26" i="25" l="1"/>
  <c r="F28" i="25" s="1"/>
  <c r="D26" i="25"/>
  <c r="H25" i="25" l="1"/>
  <c r="G26" i="25"/>
  <c r="G28" i="25" s="1"/>
  <c r="D28" i="25"/>
  <c r="G33" i="25" l="1"/>
  <c r="G34" i="25" s="1"/>
  <c r="E26" i="25" l="1"/>
  <c r="H24" i="25"/>
  <c r="E28" i="25" l="1"/>
  <c r="H28" i="25" s="1"/>
  <c r="H26" i="25"/>
  <c r="H31" i="25"/>
  <c r="E33" i="25"/>
  <c r="E34" i="25" l="1"/>
  <c r="H34" i="25" s="1"/>
  <c r="H33" i="25"/>
</calcChain>
</file>

<file path=xl/sharedStrings.xml><?xml version="1.0" encoding="utf-8"?>
<sst xmlns="http://schemas.openxmlformats.org/spreadsheetml/2006/main" count="821" uniqueCount="302">
  <si>
    <t>Aktywa trwałe</t>
  </si>
  <si>
    <t>Rzeczowe aktywa trwałe</t>
  </si>
  <si>
    <t>Aktywa obrotowe</t>
  </si>
  <si>
    <t>Zapasy</t>
  </si>
  <si>
    <t>Zobowiązania długoterminowe</t>
  </si>
  <si>
    <t>Rezerwa z tytułu odroczonego podatku dochodowego</t>
  </si>
  <si>
    <t>Zobowiązania krótkoterminowe</t>
  </si>
  <si>
    <t>Przychody finansowe</t>
  </si>
  <si>
    <t>Podatek dochodowy</t>
  </si>
  <si>
    <t>Spis treści</t>
  </si>
  <si>
    <t>Aktywa z tytułu odroczonego podatku dochodowego</t>
  </si>
  <si>
    <t>Zysk (strata) netto</t>
  </si>
  <si>
    <t>Rezerwy na zobowiązania</t>
  </si>
  <si>
    <t>Rezerwa na świadczenia emerytalne i podobne</t>
  </si>
  <si>
    <t>Amortyzacja</t>
  </si>
  <si>
    <t>Zużycie materiałów i energii</t>
  </si>
  <si>
    <t>Usługi obce</t>
  </si>
  <si>
    <t>Podatki i opłaty</t>
  </si>
  <si>
    <t>Pozostałe koszty rodzajowe</t>
  </si>
  <si>
    <t>Zmiana stanu rezerw</t>
  </si>
  <si>
    <t>Zmiana stanu zapasów</t>
  </si>
  <si>
    <t>Inne korekty</t>
  </si>
  <si>
    <t>Inne wpływy inwestycyjne</t>
  </si>
  <si>
    <t>Kredyty i pożyczki</t>
  </si>
  <si>
    <t>Środki pieniężne na początek okresu</t>
  </si>
  <si>
    <t>1.</t>
  </si>
  <si>
    <t>2.</t>
  </si>
  <si>
    <t>3.</t>
  </si>
  <si>
    <t>4.</t>
  </si>
  <si>
    <t>5.</t>
  </si>
  <si>
    <t>7.</t>
  </si>
  <si>
    <t>8.</t>
  </si>
  <si>
    <t>Razem</t>
  </si>
  <si>
    <t>Przychody netto ze sprzedaży</t>
  </si>
  <si>
    <t>Koszty świadczeń pracowniczych</t>
  </si>
  <si>
    <t>Pozostałe przychody/(koszty) operacyjne netto</t>
  </si>
  <si>
    <t xml:space="preserve">EBITDAR </t>
  </si>
  <si>
    <t>Koszty wynajmu nieruchomości</t>
  </si>
  <si>
    <t>EBITDA operacyjna</t>
  </si>
  <si>
    <t>Koszty restrukturyzacji</t>
  </si>
  <si>
    <t>Wynik innych zdarzeń jednorazowych</t>
  </si>
  <si>
    <t xml:space="preserve">Koszty finansowe </t>
  </si>
  <si>
    <t>Udział w stratach netto jednostek stowarzyszonych</t>
  </si>
  <si>
    <t>Skonsolidowany rachunek zysków i strat</t>
  </si>
  <si>
    <t>Stan na:</t>
  </si>
  <si>
    <t>Wartości niematerialne, w tym:</t>
  </si>
  <si>
    <t>- wartość firmy</t>
  </si>
  <si>
    <t>Inne aktywa finansowe</t>
  </si>
  <si>
    <t>Nieruchomości inwestycyjne</t>
  </si>
  <si>
    <t>Należności handlowe</t>
  </si>
  <si>
    <t>Należności z tytułu podatku dochodowego</t>
  </si>
  <si>
    <t>Należności krótkoterminowe inne</t>
  </si>
  <si>
    <t>Aktywa finansowe wyceniane w wartości godziwej przez wynik finansowy</t>
  </si>
  <si>
    <t>Środki pieniężne i ich ekwiwalenty</t>
  </si>
  <si>
    <t>Aktywa klasyfikowane jako przeznaczone do sprzedaży</t>
  </si>
  <si>
    <t>AKTYWA RAZEM</t>
  </si>
  <si>
    <t>Skonsolidowane sprawozdanie z sytuacji finansowej</t>
  </si>
  <si>
    <t>Kapitał własny</t>
  </si>
  <si>
    <t>Kapitał własny przypisany akcjonariuszom jednostki dominującej</t>
  </si>
  <si>
    <t>Kapitał zakładowy</t>
  </si>
  <si>
    <t>Pozostałe kapitały</t>
  </si>
  <si>
    <t xml:space="preserve">Zyski zatrzymane </t>
  </si>
  <si>
    <t>Kapitał z przeliczenia jednostek zagranicznych</t>
  </si>
  <si>
    <t>Udziały niekontrolujące</t>
  </si>
  <si>
    <t>Przychody przyszłych okresów</t>
  </si>
  <si>
    <t>Zobowiązania długoterminowe inne</t>
  </si>
  <si>
    <t xml:space="preserve">Kredyty i pożyczki </t>
  </si>
  <si>
    <t>Zobowiązania handlowe</t>
  </si>
  <si>
    <t>Zobowiązania dotyczące środków trwałych</t>
  </si>
  <si>
    <t>Zobowiązania z tytułu podatku dochodowego</t>
  </si>
  <si>
    <t>Zobowiązania krótkoterminowe inne</t>
  </si>
  <si>
    <t>PASYWA RAZEM</t>
  </si>
  <si>
    <t>DZIAŁALNOŚĆ OPERACYJNA</t>
  </si>
  <si>
    <t>Korekty:</t>
  </si>
  <si>
    <t xml:space="preserve">Zmiana stanu należności </t>
  </si>
  <si>
    <t>Zmiana stanu rozliczeń międzyokresowych przychodów</t>
  </si>
  <si>
    <t>Przepływy pieniężne z działalności operacyjnej</t>
  </si>
  <si>
    <t>Podatek dochodowy zapłacony</t>
  </si>
  <si>
    <t>Przepływy pieniężne netto z działalności operacyjnej</t>
  </si>
  <si>
    <t>DZIAŁALNOŚĆ INWESTYCYJNA</t>
  </si>
  <si>
    <t>Przychody z tytułu odsetek</t>
  </si>
  <si>
    <t>Przepływy pieniężne netto z działalności inwestycyjnej</t>
  </si>
  <si>
    <t>DZIAŁALNOŚĆ FINANSOWA</t>
  </si>
  <si>
    <t>Zaciągnięcie kredytów i pożyczek</t>
  </si>
  <si>
    <t>Przepływy pieniężne netto z działalności finansowej</t>
  </si>
  <si>
    <t xml:space="preserve">Zmiana stanu środków pieniężnych i ich ekwiwalentów </t>
  </si>
  <si>
    <t>Środki pieniężne na koniec okresu</t>
  </si>
  <si>
    <t>Skonsolidowane sprawozdanie z przepływów pieniężnych</t>
  </si>
  <si>
    <t>Skonsolidowane sprawozdanie ze zmian w kapitale własnym</t>
  </si>
  <si>
    <t xml:space="preserve">- zysk netto za okres    </t>
  </si>
  <si>
    <t>- inne całkowite dochody/(straty)</t>
  </si>
  <si>
    <t>- dywidendy</t>
  </si>
  <si>
    <t>Całkowite dochody/(straty) za okres</t>
  </si>
  <si>
    <t>Zyski zatrzymane</t>
  </si>
  <si>
    <t>Segmenty operacyjne</t>
  </si>
  <si>
    <t>Hotele Up&amp;Midscale</t>
  </si>
  <si>
    <t>Hotele ekonomiczne</t>
  </si>
  <si>
    <t>Działalność nieprzypisana i korekty konsolidacyjne</t>
  </si>
  <si>
    <t xml:space="preserve">Przychody segmentu, </t>
  </si>
  <si>
    <t>Sprzedaż klientom zewnętrznym</t>
  </si>
  <si>
    <t>EBITDAR</t>
  </si>
  <si>
    <t>Zysk (strata) z działalności operacyjnej bez zdarzeń jednorazowych</t>
  </si>
  <si>
    <t>Wynik zdarzeń jednorazowych</t>
  </si>
  <si>
    <t>Zysk (strata) z działalności operacyjnej (EBIT)</t>
  </si>
  <si>
    <t>Nakłady inwestycyjne</t>
  </si>
  <si>
    <t>Polska</t>
  </si>
  <si>
    <t>Węgry</t>
  </si>
  <si>
    <t>Czechy</t>
  </si>
  <si>
    <t>Pozostałe kraje</t>
  </si>
  <si>
    <t xml:space="preserve">Przeciętne zatrudnienie w Grupie </t>
  </si>
  <si>
    <t>Struktura Grupy</t>
  </si>
  <si>
    <t>Podmiot</t>
  </si>
  <si>
    <t>Liczba akcji i głosów</t>
  </si>
  <si>
    <t>Struktura akcjonariatu Orbis S.A.</t>
  </si>
  <si>
    <t>Liczba hoteli, w tym:</t>
  </si>
  <si>
    <t>Hotele własne i leasingowane</t>
  </si>
  <si>
    <t>Hotele w zarządzaniu</t>
  </si>
  <si>
    <t>Hotele franczyzowane</t>
  </si>
  <si>
    <t>Liczba pokoi, w tym:</t>
  </si>
  <si>
    <t>9.</t>
  </si>
  <si>
    <t>Baza hotelowa Grupy</t>
  </si>
  <si>
    <t>Wskaźniki operacyjne</t>
  </si>
  <si>
    <t>Grupa Hotelowa Orbis</t>
  </si>
  <si>
    <t>Frekwencja w %</t>
  </si>
  <si>
    <t>Średnia cena za pokój (ARR) bez VAT w zł</t>
  </si>
  <si>
    <t>Przychód na 1 dostępny pokój (RevPAR) w zł</t>
  </si>
  <si>
    <t>Hotele Ekonomiczne</t>
  </si>
  <si>
    <t>Hotele Up&amp;Midscale (3 gwiazdki i więcej)</t>
  </si>
  <si>
    <t>Struktura klientów Grupy</t>
  </si>
  <si>
    <t>Biznes</t>
  </si>
  <si>
    <t>Wypoczynek</t>
  </si>
  <si>
    <t>Grupa Orbis</t>
  </si>
  <si>
    <t>Wynik z działalności operacyjnej (EBIT)</t>
  </si>
  <si>
    <t xml:space="preserve">  Wynik na działalności finansowej</t>
  </si>
  <si>
    <t>10.</t>
  </si>
  <si>
    <t>11.</t>
  </si>
  <si>
    <t>12.</t>
  </si>
  <si>
    <t>Inwestycje w jednostkach stowarzyszonych</t>
  </si>
  <si>
    <t>- przypisana akcjonariuszom jednostki dominującej</t>
  </si>
  <si>
    <t>- przypisana udziałom niekontrolującym</t>
  </si>
  <si>
    <t>Wpływ zmian kursów walut na saldo środków pieniężnych w walutach obcych</t>
  </si>
  <si>
    <t>Wynik z działalności operacyjnej (EBIT) bez zdarzeń jednorazowych</t>
  </si>
  <si>
    <t>Accor S.A.</t>
  </si>
  <si>
    <t>Aviva Otwarty Fundusz Emerytalny Aviva BZ WBK</t>
  </si>
  <si>
    <t>Skonsolidowany rachunek zysków i strat w ujęciu analitycznym</t>
  </si>
  <si>
    <t>Kapitał
z przeliczenia 
jednostek zagranicznych</t>
  </si>
  <si>
    <t>Przychody segmentu, w tym:</t>
  </si>
  <si>
    <t>Wskaźniki operacyjne hoteli własnych* Grupy Orbis w podziale na główne kategorie</t>
  </si>
  <si>
    <t>Wskaźniki operacyjne hoteli własnych* Grupy Orbis w podziale na segmenty geograficzne</t>
  </si>
  <si>
    <t>Zysk na sprzedaży całości lub części udziałów jednostek podporządkowanych</t>
  </si>
  <si>
    <t>Zobowiązania związane z aktywami zaklasyfikowanymi jako przeznaczone do sprzedaży</t>
  </si>
  <si>
    <t>Spłaty kredytów i pożyczek</t>
  </si>
  <si>
    <r>
      <t>Aktywa</t>
    </r>
    <r>
      <rPr>
        <sz val="9"/>
        <color rgb="FFFFFFFF"/>
        <rFont val="Arial"/>
        <family val="2"/>
        <charset val="238"/>
      </rPr>
      <t xml:space="preserve"> </t>
    </r>
  </si>
  <si>
    <r>
      <t>Pasywa</t>
    </r>
    <r>
      <rPr>
        <sz val="9"/>
        <color rgb="FFFFFFFF"/>
        <rFont val="Arial"/>
        <family val="2"/>
        <charset val="238"/>
      </rPr>
      <t xml:space="preserve"> </t>
    </r>
  </si>
  <si>
    <t>Obligacje</t>
  </si>
  <si>
    <t>Wskaźniki operacyjne hoteli zarządzanych i franczyzowanych Grupy Orbis 
w podziale na główne kategorie</t>
  </si>
  <si>
    <t>Wskaźniki operacyjne hoteli zarządzanych i franczyzowanych Grupy Orbis 
w podziale na segmenty geograficzne</t>
  </si>
  <si>
    <t>Wynik na sprzedaży nieruchomości</t>
  </si>
  <si>
    <t>Inne zobowiązania finansowe</t>
  </si>
  <si>
    <t>Podatek dochodowy dotyczący składników, które nie zostaną przeniesione w późniejszych okresach</t>
  </si>
  <si>
    <t>Efektywna część zysków i strat związanych z instrumentem zabezpieczającym w ramach zabezpieczania przepływów pieniężnych</t>
  </si>
  <si>
    <t>Przypisane:</t>
  </si>
  <si>
    <t>Akcjonariuszom jednostki dominującej</t>
  </si>
  <si>
    <t>Udziałom niekontrolującym</t>
  </si>
  <si>
    <t>Skonsolidowane sprawozdanie z całkowitych dochodów</t>
  </si>
  <si>
    <t>Podatek dochodowy dotyczący składników, które mogą zostać przeniesione w późniejszych okresach</t>
  </si>
  <si>
    <t>Odsetki i inne koszty finansowania zewnętrznego</t>
  </si>
  <si>
    <t>% ogólnej liczby akcji 
i głosów na WZ</t>
  </si>
  <si>
    <t>Różnice kursowe z przeliczenia jednostek zagranicznych</t>
  </si>
  <si>
    <t>Aktualizacja wartości aktywów trwałych</t>
  </si>
  <si>
    <t>Spłata odsetek i inne wydatki związane z obsługą zadłużenia z tytułu kredytów i pożyczek</t>
  </si>
  <si>
    <t>Inne całkowite dochody/(straty) po opodatkowaniu</t>
  </si>
  <si>
    <t>% zmiana</t>
  </si>
  <si>
    <t>wyniki raportowane</t>
  </si>
  <si>
    <t>wyniki "like-for-like"</t>
  </si>
  <si>
    <t>Przychody netto ze sprzedaży "like-for-like"</t>
  </si>
  <si>
    <t>EBITDA operacyjna "like-for-like"</t>
  </si>
  <si>
    <t>w tym: spółka zależna Accor S.A. - Accor Polska Sp. z o.o.</t>
  </si>
  <si>
    <t>Zmiana stanu zobowiązań, z wyjątkiem pożyczek i kredytów</t>
  </si>
  <si>
    <t>I kwartał 2017</t>
  </si>
  <si>
    <t>Pozostałe aktywa długoterminowe</t>
  </si>
  <si>
    <t>Inne krótkoterminowe aktywa finansowe</t>
  </si>
  <si>
    <t>Stan na 01.01.2017</t>
  </si>
  <si>
    <t>Wartość skonsolidowana
- I kwartał 2017 roku</t>
  </si>
  <si>
    <t xml:space="preserve">* Spółka wyłączona z konsolidacji, nie prowadzi działalności gospodarczej
</t>
  </si>
  <si>
    <t>2,7 p.p.</t>
  </si>
  <si>
    <t>1,0 p.p.</t>
  </si>
  <si>
    <t>Inne wydatki inwestycyjne</t>
  </si>
  <si>
    <t>Spłata odsetek i inne wydatki związane z obsługą zadłużenia z tytułu obligacji</t>
  </si>
  <si>
    <t>Segmenty geograficzne</t>
  </si>
  <si>
    <t>Wzajemne eliminacje i korekty konsolidacyjne</t>
  </si>
  <si>
    <t>Sprzedaż innym segemntom</t>
  </si>
  <si>
    <t>Zyski i straty aktuarialne z tyt. programu określonych świadczeń pracowniczych</t>
  </si>
  <si>
    <t>Całkowite dochody za okres</t>
  </si>
  <si>
    <t xml:space="preserve">Przychody ze sprzedaży rzeczowych aktywów trwałych oraz wartości niematerialnych </t>
  </si>
  <si>
    <t>Wpływy od akcjonariusza</t>
  </si>
  <si>
    <t>Metlife Otwarty Fundusz Emerytalny oraz Metlife Dobrowolny Fundusz Emerytalny zarządzane przez Metlife Powszechne Towarzystwo Emerytalne S.A.</t>
  </si>
  <si>
    <t>Nationale-Nederlanden Otwarty Fundusz Emerytalny</t>
  </si>
  <si>
    <t>Wykup hoteli z leasingu</t>
  </si>
  <si>
    <t>Pozostałe wydatki na rzeczowe aktywa trwałe i wartości niematerialne</t>
  </si>
  <si>
    <t>* Obejmują wyniki hoteli własnych i leasingowanych spółek: Orbis S.A., UAB Hekon, Katerinska Hotel s.r.o., Accor Pannonia Hotels Zrt., Accor Pannonia Slovakia, Accor Hotels Romania S.R.L</t>
  </si>
  <si>
    <t>13.</t>
  </si>
  <si>
    <t>I kwartał 2018</t>
  </si>
  <si>
    <t>Dwanaście miesięcy zakończonych 31 grudnia 2017 roku</t>
  </si>
  <si>
    <t>Stan na 31.12.2017</t>
  </si>
  <si>
    <t>Wartość skonsolidowana
- I kwartał 2018 roku</t>
  </si>
  <si>
    <t xml:space="preserve"> 31.12.2017</t>
  </si>
  <si>
    <t>1,6 p.p.</t>
  </si>
  <si>
    <t>3,0 p.p.</t>
  </si>
  <si>
    <t>0,8 p.p.</t>
  </si>
  <si>
    <t>-0.7 p.p.</t>
  </si>
  <si>
    <t>3,8 p.p.</t>
  </si>
  <si>
    <t>3.6 p.p.</t>
  </si>
  <si>
    <t>6,1 p.p.</t>
  </si>
  <si>
    <t>Utrata wartości należności</t>
  </si>
  <si>
    <t>Stan na 01.01.2018 (dane zaraportowane)</t>
  </si>
  <si>
    <t>Stan na 01.01.2018 (dane przekształcone)</t>
  </si>
  <si>
    <t>- korekta z tytułu wdrożenia MSSF 15</t>
  </si>
  <si>
    <t>Przychody w podziale na rodzaje usług:</t>
  </si>
  <si>
    <t>Usługi noclegowe</t>
  </si>
  <si>
    <t>Usługi gastronomiczne</t>
  </si>
  <si>
    <t>Franczyza i zarządzanie</t>
  </si>
  <si>
    <t>Pozostałe</t>
  </si>
  <si>
    <t>Przychody w podziale na obszary geograficzne:</t>
  </si>
  <si>
    <t>Podział przychodów</t>
  </si>
  <si>
    <t>6.</t>
  </si>
  <si>
    <t>14.</t>
  </si>
  <si>
    <t>Składniki, które nie zostaną przeniesione w późniejszych okresach do rachunku zysków i strat:</t>
  </si>
  <si>
    <t>Składniki, które mogą zostać przeniesione w późniejszych okresach do rachunku zysków i strat:</t>
  </si>
  <si>
    <t>II kwartał 2018</t>
  </si>
  <si>
    <t>II kwartał 2017</t>
  </si>
  <si>
    <t>- zysk netto za okres</t>
  </si>
  <si>
    <t>Zysk/(strata) z działalności operacyjnej bez zdarzeń jednorazowych</t>
  </si>
  <si>
    <t>Zysk/(strata) z działalności operacyjnej</t>
  </si>
  <si>
    <t>Zysk/(strata) przed opodatkowaniem</t>
  </si>
  <si>
    <t>Zysk/(strata) netto za okres</t>
  </si>
  <si>
    <t>Zysk/(strata) na jedną akcję zwykłą</t>
  </si>
  <si>
    <t>Podstawowy i rozwodniony zysk/(strata) przypisana akcjonariuszom jednostki dominującej za okres (w zł)</t>
  </si>
  <si>
    <t>Wartość skonsolidowana
- II kwartał 2018 roku</t>
  </si>
  <si>
    <t>Wartość skonsolidowana
- II kwartał 2017 roku</t>
  </si>
  <si>
    <t>30.06.2018</t>
  </si>
  <si>
    <t>Udzielenie pożyczki</t>
  </si>
  <si>
    <t>-1,0 p.p.</t>
  </si>
  <si>
    <t>-0,2 p.p.</t>
  </si>
  <si>
    <t>-2,1 p.p.</t>
  </si>
  <si>
    <t>-0,5 p.p.</t>
  </si>
  <si>
    <t>-1,4 p.p.</t>
  </si>
  <si>
    <t>-4,6 p.p.</t>
  </si>
  <si>
    <t>-3,8 p.p.</t>
  </si>
  <si>
    <t>-1,9 p.p.</t>
  </si>
  <si>
    <t>-2,0 p.p.</t>
  </si>
  <si>
    <t>1,9 p.p.</t>
  </si>
  <si>
    <t>2,9 p.p.</t>
  </si>
  <si>
    <t>1,4 p.p.</t>
  </si>
  <si>
    <t>5,1 p.p.</t>
  </si>
  <si>
    <t>2,6 p.p.</t>
  </si>
  <si>
    <t>6,8 p.p.</t>
  </si>
  <si>
    <t>-5,6 p.p.</t>
  </si>
  <si>
    <t>5,0 p.p.</t>
  </si>
  <si>
    <t>-2,3 p.p.</t>
  </si>
  <si>
    <t>2,8 p.p.</t>
  </si>
  <si>
    <t>-</t>
  </si>
  <si>
    <t>9 miesięcy 2018</t>
  </si>
  <si>
    <t>9 miesięcy 2017</t>
  </si>
  <si>
    <t>III kwartał 2018</t>
  </si>
  <si>
    <t>III kwartał 2017</t>
  </si>
  <si>
    <t>w tym: dziewięć miesięcy zakończonych 30 września 2017 roku</t>
  </si>
  <si>
    <t>Stan na 30.09.2017</t>
  </si>
  <si>
    <t>Dziewięć miesięcy zakończonych 30 września 2018 roku</t>
  </si>
  <si>
    <t>Stan na 01.07.2018</t>
  </si>
  <si>
    <t>Stan na 30.09.2018</t>
  </si>
  <si>
    <t>w tym: trzy miesiące zakończone 30 września 2018 roku</t>
  </si>
  <si>
    <t>Dywidendy i inne wypłaty na rzecz właścicieli</t>
  </si>
  <si>
    <t>Wartość skonsolidowana
- III kwartał 2017 roku</t>
  </si>
  <si>
    <t>Wartość skonsolidowana
- III kwartał 2018 roku</t>
  </si>
  <si>
    <t>Wartość skonsolidowana
- 9 miesięcy 2018 roku</t>
  </si>
  <si>
    <t>Wartość skonsolidowana
- 9 miesięcy 2017 roku</t>
  </si>
  <si>
    <t>30.09.2018</t>
  </si>
  <si>
    <t>30.09.2017</t>
  </si>
  <si>
    <t>30.09.2018/
31.12.2017</t>
  </si>
  <si>
    <t>30.09.2018/
30.09.2017</t>
  </si>
  <si>
    <t>-3,5 p.p.</t>
  </si>
  <si>
    <t>-3,4 p.p.</t>
  </si>
  <si>
    <t>-0,8 p.p.</t>
  </si>
  <si>
    <t>-0,9 p.p.</t>
  </si>
  <si>
    <t>-4,8 p.p.</t>
  </si>
  <si>
    <t>-2,8 p.p.</t>
  </si>
  <si>
    <t>-4,3 p.p.</t>
  </si>
  <si>
    <t>-4,7 p.p.</t>
  </si>
  <si>
    <t>0,6 p.p.</t>
  </si>
  <si>
    <t>-0,6 p.p.</t>
  </si>
  <si>
    <t>0,9 p.p.</t>
  </si>
  <si>
    <t>3,5 p.p.</t>
  </si>
  <si>
    <t>4,1 p.p.</t>
  </si>
  <si>
    <t>5,8 p.p.</t>
  </si>
  <si>
    <t>Podwyższenie kapitału zakładowego w podmiotach powiązanych</t>
  </si>
  <si>
    <t>Sprzedaż innym segmentom</t>
  </si>
  <si>
    <t>Wydatki z tytułu przejęcia hoteli</t>
  </si>
  <si>
    <r>
      <rPr>
        <b/>
        <sz val="14"/>
        <color theme="0"/>
        <rFont val="Arial"/>
        <family val="2"/>
        <charset val="238"/>
      </rPr>
      <t xml:space="preserve">Wybrane dane finansowe i operacyjne Grupy Kapitałowej Orbis 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26 października 2018 roku</t>
    </r>
  </si>
  <si>
    <t>(Zysk)/Strata z tytułu różnic kursowych</t>
  </si>
  <si>
    <t>(Zysk)/Strata z tytułu działalności inwestycyjnej</t>
  </si>
  <si>
    <t>Przychody/(koszty finansowe)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</si>
</sst>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d\-m\-yyyy;@"/>
    <numFmt numFmtId="170" formatCode="0.0"/>
  </numFmts>
  <fonts count="38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2"/>
      <color theme="10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rgb="FF606992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</borders>
  <cellStyleXfs count="3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</cellStyleXfs>
  <cellXfs count="225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5" fillId="2" borderId="0" xfId="11" applyFont="1" applyFill="1" applyBorder="1" applyAlignment="1">
      <alignment horizontal="left" indent="1"/>
    </xf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5" fillId="2" borderId="0" xfId="11" applyFont="1" applyFill="1" applyAlignment="1">
      <alignment horizontal="left" indent="1"/>
    </xf>
    <xf numFmtId="0" fontId="11" fillId="2" borderId="0" xfId="0" applyFont="1" applyFill="1"/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3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23" fillId="10" borderId="7" xfId="0" applyFont="1" applyFill="1" applyBorder="1" applyAlignment="1">
      <alignment horizontal="right" vertical="center"/>
    </xf>
    <xf numFmtId="168" fontId="23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3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8" fontId="24" fillId="0" borderId="0" xfId="359" applyNumberFormat="1" applyFont="1" applyFill="1" applyBorder="1"/>
    <xf numFmtId="166" fontId="23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left" vertical="center"/>
    </xf>
    <xf numFmtId="166" fontId="22" fillId="5" borderId="2" xfId="346" applyNumberFormat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3" fillId="10" borderId="5" xfId="0" applyFont="1" applyFill="1" applyBorder="1" applyAlignment="1">
      <alignment horizontal="justify" vertical="center"/>
    </xf>
    <xf numFmtId="0" fontId="23" fillId="10" borderId="1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0" fontId="21" fillId="8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right" vertical="center" wrapText="1"/>
    </xf>
    <xf numFmtId="165" fontId="23" fillId="10" borderId="5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3" fillId="5" borderId="2" xfId="346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/>
    </xf>
    <xf numFmtId="165" fontId="12" fillId="5" borderId="6" xfId="346" applyNumberFormat="1" applyFont="1" applyFill="1" applyBorder="1" applyAlignment="1">
      <alignment horizontal="right" vertical="center"/>
    </xf>
    <xf numFmtId="165" fontId="12" fillId="5" borderId="6" xfId="346" applyNumberFormat="1" applyFont="1" applyFill="1" applyBorder="1" applyAlignment="1">
      <alignment horizontal="right" vertical="center" wrapText="1"/>
    </xf>
    <xf numFmtId="165" fontId="23" fillId="5" borderId="6" xfId="34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5" fontId="24" fillId="9" borderId="0" xfId="0" applyNumberFormat="1" applyFont="1" applyFill="1" applyBorder="1" applyAlignment="1" applyProtection="1">
      <alignment horizontal="right" vertical="center"/>
      <protection locked="0"/>
    </xf>
    <xf numFmtId="165" fontId="23" fillId="10" borderId="2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right" vertical="center"/>
    </xf>
    <xf numFmtId="0" fontId="23" fillId="2" borderId="2" xfId="0" applyFont="1" applyFill="1" applyBorder="1" applyAlignment="1">
      <alignment horizontal="right" vertical="center" wrapText="1"/>
    </xf>
    <xf numFmtId="165" fontId="24" fillId="9" borderId="0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3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5" fontId="23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center" wrapText="1"/>
    </xf>
    <xf numFmtId="165" fontId="23" fillId="10" borderId="6" xfId="0" applyNumberFormat="1" applyFont="1" applyFill="1" applyBorder="1" applyAlignment="1">
      <alignment horizontal="right" vertical="center" wrapText="1"/>
    </xf>
    <xf numFmtId="165" fontId="23" fillId="5" borderId="2" xfId="0" applyNumberFormat="1" applyFont="1" applyFill="1" applyBorder="1" applyAlignment="1">
      <alignment horizontal="right" vertical="center" wrapText="1"/>
    </xf>
    <xf numFmtId="165" fontId="25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6" fillId="2" borderId="0" xfId="0" applyNumberFormat="1" applyFont="1" applyFill="1"/>
    <xf numFmtId="166" fontId="24" fillId="5" borderId="2" xfId="346" applyNumberFormat="1" applyFont="1" applyFill="1" applyBorder="1" applyAlignment="1">
      <alignment horizontal="right" vertical="center" wrapText="1" indent="1"/>
    </xf>
    <xf numFmtId="166" fontId="12" fillId="5" borderId="2" xfId="346" applyNumberFormat="1" applyFont="1" applyFill="1" applyBorder="1" applyAlignment="1">
      <alignment horizontal="right" vertical="center" wrapText="1" indent="1"/>
    </xf>
    <xf numFmtId="0" fontId="29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>
      <alignment horizontal="left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right" vertical="center"/>
    </xf>
    <xf numFmtId="0" fontId="29" fillId="2" borderId="0" xfId="0" applyFont="1" applyFill="1" applyBorder="1" applyAlignment="1" applyProtection="1">
      <alignment vertical="center"/>
    </xf>
    <xf numFmtId="0" fontId="27" fillId="4" borderId="2" xfId="0" applyFont="1" applyFill="1" applyBorder="1" applyAlignment="1">
      <alignment horizontal="justify" vertical="center"/>
    </xf>
    <xf numFmtId="0" fontId="14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vertical="center"/>
    </xf>
    <xf numFmtId="165" fontId="23" fillId="0" borderId="2" xfId="346" applyNumberFormat="1" applyFont="1" applyBorder="1" applyAlignment="1">
      <alignment vertical="center"/>
    </xf>
    <xf numFmtId="165" fontId="12" fillId="5" borderId="2" xfId="346" applyNumberFormat="1" applyFont="1" applyFill="1" applyBorder="1" applyAlignment="1">
      <alignment vertical="center"/>
    </xf>
    <xf numFmtId="165" fontId="23" fillId="5" borderId="2" xfId="346" applyNumberFormat="1" applyFont="1" applyFill="1" applyBorder="1" applyAlignment="1">
      <alignment vertical="center"/>
    </xf>
    <xf numFmtId="165" fontId="16" fillId="2" borderId="0" xfId="0" applyNumberFormat="1" applyFont="1" applyFill="1"/>
    <xf numFmtId="0" fontId="30" fillId="2" borderId="0" xfId="11" applyFont="1" applyFill="1"/>
    <xf numFmtId="0" fontId="31" fillId="2" borderId="0" xfId="11" applyFont="1" applyFill="1"/>
    <xf numFmtId="165" fontId="12" fillId="2" borderId="0" xfId="0" applyNumberFormat="1" applyFont="1" applyFill="1"/>
    <xf numFmtId="170" fontId="12" fillId="5" borderId="2" xfId="0" applyNumberFormat="1" applyFont="1" applyFill="1" applyBorder="1" applyAlignment="1">
      <alignment horizontal="right" vertical="center"/>
    </xf>
    <xf numFmtId="170" fontId="12" fillId="5" borderId="2" xfId="0" applyNumberFormat="1" applyFont="1" applyFill="1" applyBorder="1" applyAlignment="1">
      <alignment horizontal="right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70" fontId="25" fillId="5" borderId="2" xfId="0" applyNumberFormat="1" applyFont="1" applyFill="1" applyBorder="1" applyAlignment="1">
      <alignment horizontal="right" vertical="center" wrapText="1"/>
    </xf>
    <xf numFmtId="168" fontId="12" fillId="2" borderId="0" xfId="0" applyNumberFormat="1" applyFont="1" applyFill="1"/>
    <xf numFmtId="165" fontId="6" fillId="2" borderId="0" xfId="0" applyNumberFormat="1" applyFont="1" applyFill="1" applyAlignment="1">
      <alignment wrapText="1"/>
    </xf>
    <xf numFmtId="0" fontId="14" fillId="0" borderId="0" xfId="0" applyFont="1" applyFill="1" applyAlignment="1">
      <alignment horizontal="center" vertical="center"/>
    </xf>
    <xf numFmtId="0" fontId="6" fillId="2" borderId="0" xfId="0" applyFont="1" applyFill="1" applyBorder="1"/>
    <xf numFmtId="0" fontId="14" fillId="0" borderId="0" xfId="0" applyFont="1" applyAlignment="1">
      <alignment horizontal="left" vertical="center"/>
    </xf>
    <xf numFmtId="0" fontId="32" fillId="2" borderId="0" xfId="0" applyFont="1" applyFill="1"/>
    <xf numFmtId="4" fontId="6" fillId="2" borderId="0" xfId="0" applyNumberFormat="1" applyFont="1" applyFill="1" applyAlignment="1">
      <alignment wrapText="1"/>
    </xf>
    <xf numFmtId="4" fontId="6" fillId="2" borderId="0" xfId="0" applyNumberFormat="1" applyFont="1" applyFill="1"/>
    <xf numFmtId="165" fontId="12" fillId="0" borderId="2" xfId="346" applyNumberFormat="1" applyFont="1" applyFill="1" applyBorder="1" applyAlignment="1">
      <alignment horizontal="right" vertical="center" wrapText="1"/>
    </xf>
    <xf numFmtId="14" fontId="21" fillId="4" borderId="2" xfId="0" applyNumberFormat="1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168" fontId="24" fillId="2" borderId="0" xfId="0" applyNumberFormat="1" applyFont="1" applyFill="1"/>
    <xf numFmtId="0" fontId="21" fillId="4" borderId="6" xfId="0" applyFont="1" applyFill="1" applyBorder="1" applyAlignment="1">
      <alignment horizontal="center" vertical="center" wrapText="1"/>
    </xf>
    <xf numFmtId="168" fontId="6" fillId="2" borderId="0" xfId="348" applyNumberFormat="1" applyFont="1" applyFill="1" applyAlignment="1">
      <alignment wrapText="1"/>
    </xf>
    <xf numFmtId="165" fontId="34" fillId="2" borderId="0" xfId="0" applyNumberFormat="1" applyFont="1" applyFill="1"/>
    <xf numFmtId="165" fontId="23" fillId="2" borderId="0" xfId="346" applyNumberFormat="1" applyFont="1" applyFill="1" applyBorder="1" applyAlignment="1">
      <alignment horizontal="right" vertical="center"/>
    </xf>
    <xf numFmtId="49" fontId="12" fillId="5" borderId="1" xfId="0" applyNumberFormat="1" applyFont="1" applyFill="1" applyBorder="1" applyAlignment="1">
      <alignment horizontal="left" vertical="center"/>
    </xf>
    <xf numFmtId="168" fontId="35" fillId="2" borderId="0" xfId="0" applyNumberFormat="1" applyFont="1" applyFill="1"/>
    <xf numFmtId="0" fontId="35" fillId="2" borderId="0" xfId="0" applyFont="1" applyFill="1"/>
    <xf numFmtId="0" fontId="26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justify" vertical="center"/>
    </xf>
    <xf numFmtId="168" fontId="24" fillId="2" borderId="0" xfId="359" applyNumberFormat="1" applyFont="1" applyFill="1" applyBorder="1"/>
    <xf numFmtId="168" fontId="26" fillId="10" borderId="0" xfId="359" applyNumberFormat="1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36" fillId="2" borderId="0" xfId="0" applyFont="1" applyFill="1"/>
    <xf numFmtId="165" fontId="36" fillId="2" borderId="0" xfId="0" applyNumberFormat="1" applyFont="1" applyFill="1"/>
    <xf numFmtId="0" fontId="12" fillId="2" borderId="2" xfId="0" applyFont="1" applyFill="1" applyBorder="1" applyAlignment="1">
      <alignment horizontal="right" vertical="center" wrapText="1"/>
    </xf>
    <xf numFmtId="168" fontId="12" fillId="2" borderId="2" xfId="0" applyNumberFormat="1" applyFont="1" applyFill="1" applyBorder="1" applyAlignment="1">
      <alignment horizontal="right" vertical="center" wrapText="1"/>
    </xf>
    <xf numFmtId="170" fontId="12" fillId="2" borderId="2" xfId="0" applyNumberFormat="1" applyFont="1" applyFill="1" applyBorder="1" applyAlignment="1">
      <alignment horizontal="right" vertical="center" wrapText="1"/>
    </xf>
    <xf numFmtId="170" fontId="24" fillId="2" borderId="2" xfId="0" applyNumberFormat="1" applyFont="1" applyFill="1" applyBorder="1" applyAlignment="1">
      <alignment horizontal="right" vertical="center"/>
    </xf>
    <xf numFmtId="10" fontId="12" fillId="2" borderId="2" xfId="0" applyNumberFormat="1" applyFont="1" applyFill="1" applyBorder="1" applyAlignment="1">
      <alignment horizontal="right" vertical="center" wrapText="1"/>
    </xf>
    <xf numFmtId="170" fontId="25" fillId="2" borderId="2" xfId="0" applyNumberFormat="1" applyFont="1" applyFill="1" applyBorder="1" applyAlignment="1">
      <alignment horizontal="right" vertical="center" wrapText="1"/>
    </xf>
    <xf numFmtId="168" fontId="6" fillId="2" borderId="0" xfId="0" applyNumberFormat="1" applyFont="1" applyFill="1"/>
    <xf numFmtId="10" fontId="6" fillId="2" borderId="0" xfId="348" applyNumberFormat="1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/>
    </xf>
    <xf numFmtId="168" fontId="22" fillId="2" borderId="0" xfId="348" applyNumberFormat="1" applyFont="1" applyFill="1"/>
    <xf numFmtId="0" fontId="37" fillId="2" borderId="0" xfId="11" applyFont="1" applyFill="1" applyBorder="1" applyAlignment="1">
      <alignment horizontal="left" indent="1"/>
    </xf>
    <xf numFmtId="0" fontId="21" fillId="4" borderId="6" xfId="0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2" xfId="348" applyNumberFormat="1" applyFont="1" applyFill="1" applyBorder="1" applyAlignment="1">
      <alignment horizontal="right" vertical="center" wrapText="1"/>
    </xf>
    <xf numFmtId="0" fontId="12" fillId="0" borderId="2" xfId="0" quotePrefix="1" applyFont="1" applyFill="1" applyBorder="1" applyAlignment="1">
      <alignment horizontal="right" vertical="center" wrapText="1"/>
    </xf>
    <xf numFmtId="165" fontId="22" fillId="2" borderId="0" xfId="0" applyNumberFormat="1" applyFont="1" applyFill="1"/>
    <xf numFmtId="0" fontId="21" fillId="4" borderId="2" xfId="0" applyFont="1" applyFill="1" applyBorder="1" applyAlignment="1">
      <alignment horizontal="center" vertical="center" wrapText="1"/>
    </xf>
    <xf numFmtId="165" fontId="12" fillId="5" borderId="0" xfId="0" applyNumberFormat="1" applyFont="1" applyFill="1" applyBorder="1" applyAlignment="1">
      <alignment horizontal="right" vertical="center" wrapText="1"/>
    </xf>
    <xf numFmtId="165" fontId="12" fillId="2" borderId="2" xfId="0" applyNumberFormat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5" fontId="12" fillId="2" borderId="2" xfId="346" applyNumberFormat="1" applyFont="1" applyFill="1" applyBorder="1" applyAlignment="1">
      <alignment horizontal="right" vertical="center"/>
    </xf>
    <xf numFmtId="165" fontId="12" fillId="5" borderId="0" xfId="346" applyNumberFormat="1" applyFont="1" applyFill="1" applyBorder="1" applyAlignment="1">
      <alignment horizontal="right" vertical="center"/>
    </xf>
    <xf numFmtId="165" fontId="12" fillId="0" borderId="2" xfId="346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 applyProtection="1">
      <alignment horizontal="right" vertical="center"/>
      <protection locked="0"/>
    </xf>
    <xf numFmtId="165" fontId="24" fillId="2" borderId="0" xfId="0" applyNumberFormat="1" applyFont="1" applyFill="1" applyBorder="1" applyAlignment="1">
      <alignment horizontal="right" vertical="center" wrapText="1"/>
    </xf>
    <xf numFmtId="165" fontId="12" fillId="0" borderId="2" xfId="346" applyNumberFormat="1" applyFont="1" applyFill="1" applyBorder="1" applyAlignment="1">
      <alignment vertical="center"/>
    </xf>
    <xf numFmtId="165" fontId="12" fillId="5" borderId="4" xfId="346" applyNumberFormat="1" applyFont="1" applyFill="1" applyBorder="1" applyAlignment="1">
      <alignment vertical="center"/>
    </xf>
    <xf numFmtId="0" fontId="21" fillId="4" borderId="6" xfId="0" applyFont="1" applyFill="1" applyBorder="1" applyAlignment="1">
      <alignment horizontal="center" vertical="center" wrapText="1"/>
    </xf>
    <xf numFmtId="168" fontId="12" fillId="0" borderId="0" xfId="0" applyNumberFormat="1" applyFont="1" applyFill="1"/>
    <xf numFmtId="170" fontId="12" fillId="0" borderId="2" xfId="0" applyNumberFormat="1" applyFont="1" applyFill="1" applyBorder="1" applyAlignment="1">
      <alignment horizontal="right" vertical="center"/>
    </xf>
    <xf numFmtId="165" fontId="22" fillId="0" borderId="0" xfId="0" applyNumberFormat="1" applyFont="1" applyFill="1"/>
    <xf numFmtId="49" fontId="12" fillId="0" borderId="2" xfId="0" applyNumberFormat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right"/>
    </xf>
    <xf numFmtId="0" fontId="21" fillId="4" borderId="6" xfId="0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 wrapText="1"/>
    </xf>
    <xf numFmtId="168" fontId="1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3" fillId="2" borderId="0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top" wrapText="1"/>
    </xf>
  </cellXfs>
  <cellStyles count="360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0"/>
  <tableStyles count="0" defaultTableStyle="TableStyleMedium9" defaultPivotStyle="PivotStyleMedium4"/>
  <colors>
    <mruColors>
      <color rgb="FF6069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1</xdr:col>
      <xdr:colOff>2466975</xdr:colOff>
      <xdr:row>0</xdr:row>
      <xdr:rowOff>1762125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752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145049</xdr:colOff>
      <xdr:row>4</xdr:row>
      <xdr:rowOff>175592</xdr:rowOff>
    </xdr:from>
    <xdr:to>
      <xdr:col>4</xdr:col>
      <xdr:colOff>844025</xdr:colOff>
      <xdr:row>31</xdr:row>
      <xdr:rowOff>27638</xdr:rowOff>
    </xdr:to>
    <xdr:grpSp>
      <xdr:nvGrpSpPr>
        <xdr:cNvPr id="137" name="Canvas 200"/>
        <xdr:cNvGrpSpPr>
          <a:grpSpLocks/>
        </xdr:cNvGrpSpPr>
      </xdr:nvGrpSpPr>
      <xdr:grpSpPr>
        <a:xfrm>
          <a:off x="145049" y="994742"/>
          <a:ext cx="9052401" cy="4995546"/>
          <a:chOff x="-11916" y="0"/>
          <a:chExt cx="9052411" cy="4995545"/>
        </a:xfrm>
      </xdr:grpSpPr>
      <xdr:sp macro="" textlink="">
        <xdr:nvSpPr>
          <xdr:cNvPr id="138" name="Rectangle 137"/>
          <xdr:cNvSpPr/>
        </xdr:nvSpPr>
        <xdr:spPr>
          <a:xfrm>
            <a:off x="0" y="0"/>
            <a:ext cx="9040495" cy="4995545"/>
          </a:xfrm>
          <a:prstGeom prst="rect">
            <a:avLst/>
          </a:prstGeom>
          <a:noFill/>
        </xdr:spPr>
      </xdr:sp>
      <xdr:sp macro="" textlink="">
        <xdr:nvSpPr>
          <xdr:cNvPr id="139" name="Text Box 4"/>
          <xdr:cNvSpPr txBox="1">
            <a:spLocks noChangeArrowheads="1"/>
          </xdr:cNvSpPr>
        </xdr:nvSpPr>
        <xdr:spPr bwMode="auto">
          <a:xfrm>
            <a:off x="1997721" y="76200"/>
            <a:ext cx="2787629" cy="447004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jednostka dominująca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0" name="Text Box 5"/>
          <xdr:cNvSpPr txBox="1">
            <a:spLocks noChangeArrowheads="1"/>
          </xdr:cNvSpPr>
        </xdr:nvSpPr>
        <xdr:spPr bwMode="auto">
          <a:xfrm>
            <a:off x="2043372" y="776606"/>
            <a:ext cx="2742629" cy="345403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                        PODMIOTY ZALEŻNE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1" name="Text Box 7"/>
          <xdr:cNvSpPr txBox="1">
            <a:spLocks noChangeArrowheads="1"/>
          </xdr:cNvSpPr>
        </xdr:nvSpPr>
        <xdr:spPr bwMode="auto">
          <a:xfrm>
            <a:off x="2728579" y="1400186"/>
            <a:ext cx="2054922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Kontrakty Sp. z o.o.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2" name="Text Box 8"/>
          <xdr:cNvSpPr txBox="1">
            <a:spLocks noChangeArrowheads="1"/>
          </xdr:cNvSpPr>
        </xdr:nvSpPr>
        <xdr:spPr bwMode="auto">
          <a:xfrm>
            <a:off x="2725429" y="314512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3" name="Text Box 9"/>
          <xdr:cNvSpPr txBox="1">
            <a:spLocks noChangeArrowheads="1"/>
          </xdr:cNvSpPr>
        </xdr:nvSpPr>
        <xdr:spPr bwMode="auto">
          <a:xfrm>
            <a:off x="2726704" y="2566023"/>
            <a:ext cx="2054822" cy="3410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4" name="Text Box 10"/>
          <xdr:cNvSpPr txBox="1">
            <a:spLocks noChangeArrowheads="1"/>
          </xdr:cNvSpPr>
        </xdr:nvSpPr>
        <xdr:spPr bwMode="auto">
          <a:xfrm>
            <a:off x="2728579" y="1980517"/>
            <a:ext cx="2056122" cy="3429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45" name="Line 11"/>
          <xdr:cNvCxnSpPr/>
        </xdr:nvCxnSpPr>
        <xdr:spPr bwMode="auto">
          <a:xfrm>
            <a:off x="3433436" y="532729"/>
            <a:ext cx="600" cy="2381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6" name="Line 12"/>
          <xdr:cNvCxnSpPr/>
        </xdr:nvCxnSpPr>
        <xdr:spPr bwMode="auto">
          <a:xfrm>
            <a:off x="4795525" y="951807"/>
            <a:ext cx="792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7" name="Line 13"/>
          <xdr:cNvCxnSpPr/>
        </xdr:nvCxnSpPr>
        <xdr:spPr bwMode="auto">
          <a:xfrm flipH="1">
            <a:off x="4781525" y="1569037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8" name="Line 14"/>
          <xdr:cNvCxnSpPr/>
        </xdr:nvCxnSpPr>
        <xdr:spPr bwMode="auto">
          <a:xfrm flipH="1">
            <a:off x="4781525" y="3324830"/>
            <a:ext cx="799200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9" name="Line 15"/>
          <xdr:cNvCxnSpPr/>
        </xdr:nvCxnSpPr>
        <xdr:spPr bwMode="auto">
          <a:xfrm flipH="1">
            <a:off x="4785350" y="274700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0" name="Line 16"/>
          <xdr:cNvCxnSpPr/>
        </xdr:nvCxnSpPr>
        <xdr:spPr bwMode="auto">
          <a:xfrm flipH="1">
            <a:off x="4777776" y="2142444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51" name="Text Box 17"/>
          <xdr:cNvSpPr txBox="1">
            <a:spLocks noChangeArrowheads="1"/>
          </xdr:cNvSpPr>
        </xdr:nvSpPr>
        <xdr:spPr bwMode="auto">
          <a:xfrm>
            <a:off x="4919952" y="146686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2" name="Text Box 18"/>
          <xdr:cNvSpPr txBox="1">
            <a:spLocks noChangeArrowheads="1"/>
          </xdr:cNvSpPr>
        </xdr:nvSpPr>
        <xdr:spPr bwMode="auto">
          <a:xfrm>
            <a:off x="4919952" y="2037667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3" name="Text Box 19"/>
          <xdr:cNvSpPr txBox="1">
            <a:spLocks noChangeArrowheads="1"/>
          </xdr:cNvSpPr>
        </xdr:nvSpPr>
        <xdr:spPr bwMode="auto">
          <a:xfrm>
            <a:off x="4919952" y="262892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4" name="Text Box 20"/>
          <xdr:cNvSpPr txBox="1">
            <a:spLocks noChangeArrowheads="1"/>
          </xdr:cNvSpPr>
        </xdr:nvSpPr>
        <xdr:spPr bwMode="auto">
          <a:xfrm>
            <a:off x="4919952" y="321115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55" name="Line 21"/>
          <xdr:cNvCxnSpPr/>
        </xdr:nvCxnSpPr>
        <xdr:spPr bwMode="auto">
          <a:xfrm>
            <a:off x="8805593" y="799407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6" name="Line 29"/>
          <xdr:cNvCxnSpPr/>
        </xdr:nvCxnSpPr>
        <xdr:spPr bwMode="auto">
          <a:xfrm>
            <a:off x="2177423" y="1714515"/>
            <a:ext cx="0" cy="22790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57" name="Line 31"/>
          <xdr:cNvCxnSpPr/>
        </xdr:nvCxnSpPr>
        <xdr:spPr bwMode="auto">
          <a:xfrm flipH="1">
            <a:off x="2633929" y="2628924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58" name="Line 32"/>
          <xdr:cNvCxnSpPr/>
        </xdr:nvCxnSpPr>
        <xdr:spPr bwMode="auto">
          <a:xfrm>
            <a:off x="2633928" y="2514623"/>
            <a:ext cx="0" cy="457204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59" name="Line 33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0" name="Line 34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1" name="Line 35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2" name="Line 36"/>
          <xdr:cNvCxnSpPr/>
        </xdr:nvCxnSpPr>
        <xdr:spPr bwMode="auto">
          <a:xfrm>
            <a:off x="6176665" y="4000536"/>
            <a:ext cx="1149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3" name="Line 37"/>
          <xdr:cNvCxnSpPr/>
        </xdr:nvCxnSpPr>
        <xdr:spPr bwMode="auto">
          <a:xfrm flipH="1">
            <a:off x="1833819" y="2628924"/>
            <a:ext cx="800108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4" name="Line 38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5" name="Line 39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6" name="Line 40"/>
          <xdr:cNvCxnSpPr/>
        </xdr:nvCxnSpPr>
        <xdr:spPr bwMode="auto">
          <a:xfrm flipH="1">
            <a:off x="7433978" y="3086128"/>
            <a:ext cx="343504" cy="1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7" name="Line 41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8" name="Line 42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9" name="Line 43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70" name="AutoShape 45"/>
          <xdr:cNvCxnSpPr>
            <a:cxnSpLocks noChangeShapeType="1"/>
          </xdr:cNvCxnSpPr>
        </xdr:nvCxnSpPr>
        <xdr:spPr bwMode="auto">
          <a:xfrm>
            <a:off x="5577284" y="949960"/>
            <a:ext cx="3600" cy="3520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1" name="AutoShape 48"/>
          <xdr:cNvCxnSpPr>
            <a:cxnSpLocks noChangeShapeType="1"/>
          </xdr:cNvCxnSpPr>
        </xdr:nvCxnSpPr>
        <xdr:spPr bwMode="auto">
          <a:xfrm>
            <a:off x="9034195" y="4225238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72" name="Text Box 55"/>
          <xdr:cNvSpPr txBox="1">
            <a:spLocks noChangeArrowheads="1"/>
          </xdr:cNvSpPr>
        </xdr:nvSpPr>
        <xdr:spPr bwMode="auto">
          <a:xfrm>
            <a:off x="2726704" y="372170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3" name="Text Box 56"/>
          <xdr:cNvSpPr txBox="1">
            <a:spLocks noChangeArrowheads="1"/>
          </xdr:cNvSpPr>
        </xdr:nvSpPr>
        <xdr:spPr bwMode="auto">
          <a:xfrm>
            <a:off x="2728579" y="4301438"/>
            <a:ext cx="2055600" cy="3417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4" name="Text Box 59"/>
          <xdr:cNvSpPr txBox="1">
            <a:spLocks noChangeArrowheads="1"/>
          </xdr:cNvSpPr>
        </xdr:nvSpPr>
        <xdr:spPr bwMode="auto">
          <a:xfrm>
            <a:off x="5293" y="2997227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5" name="Text Box 61"/>
          <xdr:cNvSpPr txBox="1">
            <a:spLocks noChangeArrowheads="1"/>
          </xdr:cNvSpPr>
        </xdr:nvSpPr>
        <xdr:spPr bwMode="auto">
          <a:xfrm>
            <a:off x="9525" y="3407165"/>
            <a:ext cx="1827519" cy="229268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indent="0"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+mn-cs"/>
              </a:rPr>
              <a:t>5 Hotel Kft.</a:t>
            </a:r>
          </a:p>
        </xdr:txBody>
      </xdr:sp>
      <xdr:sp macro="" textlink="">
        <xdr:nvSpPr>
          <xdr:cNvPr id="176" name="Text Box 63"/>
          <xdr:cNvSpPr txBox="1">
            <a:spLocks noChangeArrowheads="1"/>
          </xdr:cNvSpPr>
        </xdr:nvSpPr>
        <xdr:spPr bwMode="auto">
          <a:xfrm>
            <a:off x="-5959" y="4143183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H-Development  CZ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7" name="Text Box 64"/>
          <xdr:cNvSpPr txBox="1">
            <a:spLocks noChangeArrowheads="1"/>
          </xdr:cNvSpPr>
        </xdr:nvSpPr>
        <xdr:spPr bwMode="auto">
          <a:xfrm>
            <a:off x="-11916" y="4554240"/>
            <a:ext cx="18275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Business Estate Entity 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8" name="Text Box 65"/>
          <xdr:cNvSpPr txBox="1">
            <a:spLocks noChangeArrowheads="1"/>
          </xdr:cNvSpPr>
        </xdr:nvSpPr>
        <xdr:spPr bwMode="auto">
          <a:xfrm>
            <a:off x="1964701" y="2997227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9" name="Text Box 67"/>
          <xdr:cNvSpPr txBox="1">
            <a:spLocks noChangeArrowheads="1"/>
          </xdr:cNvSpPr>
        </xdr:nvSpPr>
        <xdr:spPr bwMode="auto">
          <a:xfrm>
            <a:off x="1954114" y="3410123"/>
            <a:ext cx="5708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0" name="Text Box 69"/>
          <xdr:cNvSpPr txBox="1">
            <a:spLocks noChangeArrowheads="1"/>
          </xdr:cNvSpPr>
        </xdr:nvSpPr>
        <xdr:spPr bwMode="auto">
          <a:xfrm>
            <a:off x="1957045" y="4143183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1" name="Text Box 70"/>
          <xdr:cNvSpPr txBox="1">
            <a:spLocks noChangeArrowheads="1"/>
          </xdr:cNvSpPr>
        </xdr:nvSpPr>
        <xdr:spPr bwMode="auto">
          <a:xfrm>
            <a:off x="1957045" y="4568299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82" name="Line 71"/>
          <xdr:cNvCxnSpPr/>
        </xdr:nvCxnSpPr>
        <xdr:spPr bwMode="auto">
          <a:xfrm flipH="1">
            <a:off x="4785350" y="389506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3" name="Line 72"/>
          <xdr:cNvCxnSpPr/>
        </xdr:nvCxnSpPr>
        <xdr:spPr bwMode="auto">
          <a:xfrm flipH="1">
            <a:off x="4778976" y="4470389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84" name="Text Box 75"/>
          <xdr:cNvSpPr txBox="1">
            <a:spLocks noChangeArrowheads="1"/>
          </xdr:cNvSpPr>
        </xdr:nvSpPr>
        <xdr:spPr bwMode="auto">
          <a:xfrm>
            <a:off x="4919952" y="3780159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5" name="Text Box 76"/>
          <xdr:cNvSpPr txBox="1">
            <a:spLocks noChangeArrowheads="1"/>
          </xdr:cNvSpPr>
        </xdr:nvSpPr>
        <xdr:spPr bwMode="auto">
          <a:xfrm>
            <a:off x="4919952" y="4358638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86" name="AutoShape 79"/>
          <xdr:cNvCxnSpPr>
            <a:cxnSpLocks noChangeShapeType="1"/>
          </xdr:cNvCxnSpPr>
        </xdr:nvCxnSpPr>
        <xdr:spPr bwMode="auto">
          <a:xfrm flipH="1">
            <a:off x="2617371" y="3321080"/>
            <a:ext cx="91501" cy="6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7" name="AutoShape 83"/>
          <xdr:cNvCxnSpPr>
            <a:cxnSpLocks noChangeShapeType="1"/>
          </xdr:cNvCxnSpPr>
        </xdr:nvCxnSpPr>
        <xdr:spPr bwMode="auto">
          <a:xfrm flipH="1" flipV="1">
            <a:off x="1817993" y="3102145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8" name="AutoShape 85"/>
          <xdr:cNvCxnSpPr>
            <a:cxnSpLocks noChangeShapeType="1"/>
          </xdr:cNvCxnSpPr>
        </xdr:nvCxnSpPr>
        <xdr:spPr bwMode="auto">
          <a:xfrm flipH="1" flipV="1">
            <a:off x="1825356" y="3537099"/>
            <a:ext cx="129600" cy="3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9" name="AutoShape 87"/>
          <xdr:cNvCxnSpPr>
            <a:cxnSpLocks noChangeShapeType="1"/>
          </xdr:cNvCxnSpPr>
        </xdr:nvCxnSpPr>
        <xdr:spPr bwMode="auto">
          <a:xfrm flipH="1" flipV="1">
            <a:off x="1827983" y="4250484"/>
            <a:ext cx="129600" cy="3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0" name="AutoShape 88"/>
          <xdr:cNvCxnSpPr>
            <a:cxnSpLocks noChangeShapeType="1"/>
          </xdr:cNvCxnSpPr>
        </xdr:nvCxnSpPr>
        <xdr:spPr bwMode="auto">
          <a:xfrm flipH="1" flipV="1">
            <a:off x="1812034" y="4683623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1" name="AutoShape 89"/>
          <xdr:cNvCxnSpPr>
            <a:cxnSpLocks noChangeShapeType="1"/>
          </xdr:cNvCxnSpPr>
        </xdr:nvCxnSpPr>
        <xdr:spPr bwMode="auto">
          <a:xfrm>
            <a:off x="2635228" y="4217012"/>
            <a:ext cx="1300" cy="49400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2" name="AutoShape 90"/>
          <xdr:cNvCxnSpPr>
            <a:cxnSpLocks noChangeShapeType="1"/>
          </xdr:cNvCxnSpPr>
        </xdr:nvCxnSpPr>
        <xdr:spPr bwMode="auto">
          <a:xfrm>
            <a:off x="2635228" y="4462115"/>
            <a:ext cx="90000" cy="7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3" name="AutoShape 92"/>
          <xdr:cNvCxnSpPr>
            <a:cxnSpLocks noChangeShapeType="1"/>
          </xdr:cNvCxnSpPr>
        </xdr:nvCxnSpPr>
        <xdr:spPr bwMode="auto">
          <a:xfrm>
            <a:off x="2527927" y="4711017"/>
            <a:ext cx="108000" cy="1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4" name="AutoShape 93"/>
          <xdr:cNvCxnSpPr>
            <a:cxnSpLocks noChangeShapeType="1"/>
          </xdr:cNvCxnSpPr>
        </xdr:nvCxnSpPr>
        <xdr:spPr bwMode="auto">
          <a:xfrm>
            <a:off x="2527951" y="4214911"/>
            <a:ext cx="108000" cy="210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8" name="AutoShape 79"/>
          <xdr:cNvCxnSpPr>
            <a:cxnSpLocks noChangeShapeType="1"/>
          </xdr:cNvCxnSpPr>
        </xdr:nvCxnSpPr>
        <xdr:spPr bwMode="auto">
          <a:xfrm flipH="1">
            <a:off x="2619375" y="3320075"/>
            <a:ext cx="16220" cy="4149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</xdr:col>
      <xdr:colOff>2389850</xdr:colOff>
      <xdr:row>21</xdr:row>
      <xdr:rowOff>39689</xdr:rowOff>
    </xdr:from>
    <xdr:to>
      <xdr:col>1</xdr:col>
      <xdr:colOff>2391833</xdr:colOff>
      <xdr:row>23</xdr:row>
      <xdr:rowOff>111125</xdr:rowOff>
    </xdr:to>
    <xdr:cxnSp macro="">
      <xdr:nvCxnSpPr>
        <xdr:cNvPr id="199" name="AutoShape 89"/>
        <xdr:cNvCxnSpPr>
          <a:cxnSpLocks noChangeShapeType="1"/>
        </xdr:cNvCxnSpPr>
      </xdr:nvCxnSpPr>
      <xdr:spPr bwMode="auto">
        <a:xfrm>
          <a:off x="2770850" y="4098397"/>
          <a:ext cx="1983" cy="452436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2277401</xdr:colOff>
      <xdr:row>23</xdr:row>
      <xdr:rowOff>116417</xdr:rowOff>
    </xdr:from>
    <xdr:to>
      <xdr:col>1</xdr:col>
      <xdr:colOff>2402416</xdr:colOff>
      <xdr:row>23</xdr:row>
      <xdr:rowOff>119063</xdr:rowOff>
    </xdr:to>
    <xdr:cxnSp macro="">
      <xdr:nvCxnSpPr>
        <xdr:cNvPr id="200" name="AutoShape 92"/>
        <xdr:cNvCxnSpPr>
          <a:cxnSpLocks noChangeShapeType="1"/>
        </xdr:cNvCxnSpPr>
      </xdr:nvCxnSpPr>
      <xdr:spPr bwMode="auto">
        <a:xfrm flipV="1">
          <a:off x="2658401" y="4556125"/>
          <a:ext cx="125015" cy="2646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2290976</xdr:colOff>
      <xdr:row>21</xdr:row>
      <xdr:rowOff>37846</xdr:rowOff>
    </xdr:from>
    <xdr:to>
      <xdr:col>1</xdr:col>
      <xdr:colOff>2398891</xdr:colOff>
      <xdr:row>21</xdr:row>
      <xdr:rowOff>37946</xdr:rowOff>
    </xdr:to>
    <xdr:cxnSp macro="">
      <xdr:nvCxnSpPr>
        <xdr:cNvPr id="202" name="AutoShape 92"/>
        <xdr:cNvCxnSpPr>
          <a:cxnSpLocks noChangeShapeType="1"/>
        </xdr:cNvCxnSpPr>
      </xdr:nvCxnSpPr>
      <xdr:spPr bwMode="auto">
        <a:xfrm>
          <a:off x="2671976" y="4092183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5"/>
  <sheetViews>
    <sheetView tabSelected="1" zoomScaleNormal="100" workbookViewId="0">
      <selection activeCell="B1" sqref="B1"/>
    </sheetView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190" t="s">
        <v>298</v>
      </c>
      <c r="B2" s="191"/>
    </row>
    <row r="4" spans="1:7" ht="15.75" x14ac:dyDescent="0.25">
      <c r="A4" s="192" t="s">
        <v>9</v>
      </c>
      <c r="B4" s="192"/>
      <c r="C4" s="3"/>
    </row>
    <row r="5" spans="1:7" ht="15.75" x14ac:dyDescent="0.25">
      <c r="A5" s="16" t="s">
        <v>25</v>
      </c>
      <c r="B5" s="20" t="str">
        <f>'RZiS i spr. z całkowitych doch.'!B3</f>
        <v>Skonsolidowany rachunek zysków i strat</v>
      </c>
      <c r="C5" s="3"/>
      <c r="D5" s="3"/>
      <c r="E5" s="3"/>
      <c r="F5" s="3"/>
      <c r="G5" s="3"/>
    </row>
    <row r="6" spans="1:7" ht="15.75" x14ac:dyDescent="0.25">
      <c r="A6" s="16" t="s">
        <v>26</v>
      </c>
      <c r="B6" s="17" t="str">
        <f>'Spr. z sytuacji finansowej'!B3</f>
        <v>Skonsolidowane sprawozdanie z sytuacji finansowej</v>
      </c>
      <c r="C6" s="3"/>
      <c r="D6" s="3"/>
      <c r="E6" s="3"/>
      <c r="F6" s="3"/>
      <c r="G6" s="3"/>
    </row>
    <row r="7" spans="1:7" ht="15.75" x14ac:dyDescent="0.25">
      <c r="A7" s="16" t="s">
        <v>27</v>
      </c>
      <c r="B7" s="17" t="str">
        <f>'Zmiany w kapitale'!B3</f>
        <v>Skonsolidowane sprawozdanie ze zmian w kapitale własnym</v>
      </c>
      <c r="C7" s="3"/>
      <c r="D7" s="3"/>
      <c r="E7" s="3"/>
      <c r="F7" s="3"/>
      <c r="G7" s="3"/>
    </row>
    <row r="8" spans="1:7" ht="15.75" x14ac:dyDescent="0.25">
      <c r="A8" s="16" t="s">
        <v>28</v>
      </c>
      <c r="B8" s="17" t="str">
        <f>'Przepływy pieniężne'!_Toc293035359</f>
        <v>Skonsolidowane sprawozdanie z przepływów pieniężnych</v>
      </c>
      <c r="C8" s="3"/>
      <c r="D8" s="3"/>
      <c r="E8" s="3"/>
      <c r="F8" s="3"/>
      <c r="G8" s="3"/>
    </row>
    <row r="9" spans="1:7" ht="15.75" x14ac:dyDescent="0.25">
      <c r="A9" s="16" t="s">
        <v>29</v>
      </c>
      <c r="B9" s="157" t="str">
        <f>'Segmenty operacyjne'!_Toc293035359</f>
        <v>Segmenty operacyjne</v>
      </c>
      <c r="C9" s="3"/>
      <c r="D9" s="3"/>
      <c r="E9" s="3"/>
      <c r="F9" s="3"/>
      <c r="G9" s="3"/>
    </row>
    <row r="10" spans="1:7" ht="15.75" x14ac:dyDescent="0.25">
      <c r="A10" s="16" t="s">
        <v>225</v>
      </c>
      <c r="B10" s="157" t="str">
        <f>Skonsolidowany_rachunek_zysków_i_strat_w_ujęciu_analitycznym</f>
        <v>Segmenty geograficzne</v>
      </c>
      <c r="C10" s="3"/>
      <c r="D10" s="3"/>
      <c r="E10" s="3"/>
      <c r="F10" s="3"/>
      <c r="G10" s="3"/>
    </row>
    <row r="11" spans="1:7" ht="15.75" x14ac:dyDescent="0.25">
      <c r="A11" s="16" t="s">
        <v>30</v>
      </c>
      <c r="B11" s="157" t="s">
        <v>224</v>
      </c>
      <c r="C11" s="3"/>
      <c r="D11" s="3"/>
      <c r="E11" s="3"/>
      <c r="F11" s="3"/>
      <c r="G11" s="3"/>
    </row>
    <row r="12" spans="1:7" ht="15.75" x14ac:dyDescent="0.25">
      <c r="A12" s="16" t="s">
        <v>31</v>
      </c>
      <c r="B12" s="17" t="str">
        <f>RZiS_analityczny!_Toc293035359</f>
        <v>Skonsolidowany rachunek zysków i strat w ujęciu analitycznym</v>
      </c>
      <c r="C12" s="3"/>
      <c r="D12" s="3"/>
      <c r="E12" s="3"/>
      <c r="F12" s="3"/>
      <c r="G12" s="3"/>
    </row>
    <row r="13" spans="1:7" ht="15.75" x14ac:dyDescent="0.25">
      <c r="A13" s="16" t="s">
        <v>119</v>
      </c>
      <c r="B13" s="17" t="s">
        <v>121</v>
      </c>
      <c r="C13" s="3"/>
      <c r="D13" s="3"/>
      <c r="E13" s="3"/>
      <c r="F13" s="3"/>
      <c r="G13" s="3"/>
    </row>
    <row r="14" spans="1:7" ht="15.75" x14ac:dyDescent="0.25">
      <c r="A14" s="16" t="s">
        <v>134</v>
      </c>
      <c r="B14" s="17" t="str">
        <f>'Baza hotelowa'!_Toc293035359</f>
        <v>Baza hotelowa Grupy</v>
      </c>
      <c r="C14" s="3"/>
      <c r="D14" s="3"/>
      <c r="E14" s="3"/>
      <c r="F14" s="3"/>
      <c r="G14" s="3"/>
    </row>
    <row r="15" spans="1:7" ht="15.75" x14ac:dyDescent="0.25">
      <c r="A15" s="16" t="s">
        <v>135</v>
      </c>
      <c r="B15" s="157" t="str">
        <f>Klienci!_Toc293035359</f>
        <v>Struktura klientów Grupy</v>
      </c>
      <c r="C15" s="3"/>
      <c r="D15" s="3"/>
      <c r="E15" s="3"/>
      <c r="F15" s="3"/>
      <c r="G15" s="3"/>
    </row>
    <row r="16" spans="1:7" ht="15.75" x14ac:dyDescent="0.25">
      <c r="A16" s="16" t="s">
        <v>136</v>
      </c>
      <c r="B16" s="17" t="str">
        <f>Zatrudnienie!_Toc293035359</f>
        <v xml:space="preserve">Przeciętne zatrudnienie w Grupie </v>
      </c>
      <c r="C16" s="3"/>
      <c r="D16" s="3"/>
      <c r="E16" s="3"/>
      <c r="F16" s="3"/>
      <c r="G16" s="3"/>
    </row>
    <row r="17" spans="1:7" ht="15.75" x14ac:dyDescent="0.25">
      <c r="A17" s="16" t="s">
        <v>201</v>
      </c>
      <c r="B17" s="17" t="str">
        <f>'Struktura Grupy'!_Toc293035359</f>
        <v>Struktura Grupy</v>
      </c>
      <c r="C17" s="3"/>
      <c r="D17" s="3"/>
      <c r="E17" s="3"/>
      <c r="F17" s="3"/>
      <c r="G17" s="3"/>
    </row>
    <row r="18" spans="1:7" ht="15.75" x14ac:dyDescent="0.25">
      <c r="A18" s="16" t="s">
        <v>226</v>
      </c>
      <c r="B18" s="17" t="str">
        <f>Akcjonariat!_Toc293035359</f>
        <v>Struktura akcjonariatu Orbis S.A.</v>
      </c>
      <c r="C18" s="3"/>
      <c r="D18" s="3"/>
      <c r="E18" s="3"/>
      <c r="F18" s="3"/>
      <c r="G18" s="3"/>
    </row>
    <row r="19" spans="1:7" x14ac:dyDescent="0.2">
      <c r="A19" s="3"/>
      <c r="B19" s="3"/>
      <c r="C19" s="3"/>
    </row>
    <row r="20" spans="1:7" x14ac:dyDescent="0.2">
      <c r="A20" s="1"/>
      <c r="B20" s="3"/>
    </row>
    <row r="21" spans="1:7" x14ac:dyDescent="0.2">
      <c r="B21" s="21"/>
    </row>
    <row r="22" spans="1:7" x14ac:dyDescent="0.2">
      <c r="B22" s="21"/>
    </row>
    <row r="25" spans="1:7" ht="18" customHeight="1" x14ac:dyDescent="0.2"/>
  </sheetData>
  <mergeCells count="2">
    <mergeCell ref="A2:B2"/>
    <mergeCell ref="A4:B4"/>
  </mergeCells>
  <hyperlinks>
    <hyperlink ref="B5" location="'RZiS i spr. z całkowitych doch.'!A1" display="'RZiS i spr. z całkowitych doch.'!A1"/>
    <hyperlink ref="B6" location="'Spr. z sytuacji finansowej'!A1" display="'Spr. z sytuacji finansowej'!A1"/>
    <hyperlink ref="B7" location="'Zmiany w kapitale'!A1" display="'Zmiany w kapitale'!A1"/>
    <hyperlink ref="B8" location="'Przepływy pieniężne'!A1" display="'Przepływy pieniężne'!A1"/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B9" location="'Segmenty operacyjne'!_Toc293035359" display="'Segmenty operacyjne'!_Toc293035359"/>
    <hyperlink ref="B16" location="Zatrudnienie!A1" display="Zatrudnienie!A1"/>
    <hyperlink ref="B17" location="'Struktura Grupy'!A1" display="'Struktura Grupy'!A1"/>
    <hyperlink ref="B18" location="Akcjonariat!A1" display="Akcjonariat!A1"/>
    <hyperlink ref="B12" location="RZiS_analityczny!A1" display="RZiS_analityczny!A1"/>
    <hyperlink ref="B13" location="'Wskaźniki operacyjne'!A1" display="Wskaźniki operacyjne"/>
    <hyperlink ref="B14" location="'Baza hotelowa'!A1" display="'Baza hotelowa'!A1"/>
    <hyperlink ref="B10" location="'Segmenty geograficzne'!A1" display="'Segmenty geograficzne'!A1"/>
    <hyperlink ref="B15" location="Klienci!_Toc293035359" display="Klienci!_Toc293035359"/>
    <hyperlink ref="A10" location="'Przepływy pieniężne'!A1" display="4."/>
    <hyperlink ref="A12" location="'Przepływy pieniężne'!A1" display="4."/>
    <hyperlink ref="A14" location="'Przepływy pieniężne'!A1" display="4."/>
    <hyperlink ref="A16" location="'Przepływy pieniężne'!A1" display="4."/>
    <hyperlink ref="A18" location="'Spr. segmentowa'!A1" display="5."/>
    <hyperlink ref="A11" location="'Spr. segmentowa'!A1" display="5."/>
    <hyperlink ref="A13" location="'Spr. segmentowa'!A1" display="5."/>
    <hyperlink ref="A15" location="'Spr. segmentowa'!A1" display="5."/>
    <hyperlink ref="A17" location="'Spr. segmentowa'!A1" display="5."/>
    <hyperlink ref="B11" location="'Podział przychodów'!A1" display="'Podział przychodów'!A1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D84"/>
  <sheetViews>
    <sheetView showGridLines="0" zoomScaleNormal="100" zoomScaleSheetLayoutView="100" workbookViewId="0">
      <pane xSplit="2" topLeftCell="C1" activePane="topRight" state="frozen"/>
      <selection pane="topRight" activeCell="H27" sqref="H27"/>
    </sheetView>
  </sheetViews>
  <sheetFormatPr defaultColWidth="10.875" defaultRowHeight="15" outlineLevelCol="1" x14ac:dyDescent="0.2"/>
  <cols>
    <col min="1" max="1" width="5" style="2" customWidth="1"/>
    <col min="2" max="2" width="65.25" style="5" customWidth="1"/>
    <col min="3" max="8" width="14.875" style="2" customWidth="1"/>
    <col min="9" max="9" width="3.625" style="1" customWidth="1"/>
    <col min="10" max="15" width="14.875" style="2" customWidth="1"/>
    <col min="16" max="16" width="3.625" style="1" customWidth="1"/>
    <col min="17" max="22" width="14.875" style="2" hidden="1" customWidth="1" outlineLevel="1"/>
    <col min="23" max="23" width="3.625" style="2" hidden="1" customWidth="1" outlineLevel="1"/>
    <col min="24" max="29" width="14.875" style="2" hidden="1" customWidth="1" outlineLevel="1"/>
    <col min="30" max="30" width="10.875" style="2" collapsed="1"/>
    <col min="31" max="16384" width="10.875" style="2"/>
  </cols>
  <sheetData>
    <row r="1" spans="1:29" ht="15.75" x14ac:dyDescent="0.25">
      <c r="A1" s="9" t="s">
        <v>9</v>
      </c>
    </row>
    <row r="2" spans="1:29" ht="15.75" x14ac:dyDescent="0.25">
      <c r="A2" s="9"/>
    </row>
    <row r="3" spans="1:29" ht="18.75" thickBot="1" x14ac:dyDescent="0.3">
      <c r="A3" s="9"/>
      <c r="B3" s="15" t="s">
        <v>121</v>
      </c>
    </row>
    <row r="4" spans="1:29" ht="22.5" customHeight="1" thickTop="1" thickBot="1" x14ac:dyDescent="0.25">
      <c r="B4" s="193" t="s">
        <v>147</v>
      </c>
      <c r="C4" s="127" t="s">
        <v>262</v>
      </c>
      <c r="D4" s="183" t="s">
        <v>263</v>
      </c>
      <c r="E4" s="210" t="s">
        <v>172</v>
      </c>
      <c r="F4" s="183" t="s">
        <v>262</v>
      </c>
      <c r="G4" s="183" t="s">
        <v>263</v>
      </c>
      <c r="H4" s="210" t="s">
        <v>172</v>
      </c>
      <c r="J4" s="183" t="s">
        <v>264</v>
      </c>
      <c r="K4" s="183" t="s">
        <v>265</v>
      </c>
      <c r="L4" s="210" t="s">
        <v>172</v>
      </c>
      <c r="M4" s="183" t="s">
        <v>264</v>
      </c>
      <c r="N4" s="183" t="s">
        <v>265</v>
      </c>
      <c r="O4" s="210" t="s">
        <v>172</v>
      </c>
      <c r="Q4" s="176" t="s">
        <v>229</v>
      </c>
      <c r="R4" s="176" t="s">
        <v>230</v>
      </c>
      <c r="S4" s="210" t="s">
        <v>172</v>
      </c>
      <c r="T4" s="176" t="s">
        <v>229</v>
      </c>
      <c r="U4" s="176" t="s">
        <v>230</v>
      </c>
      <c r="V4" s="210" t="s">
        <v>172</v>
      </c>
      <c r="X4" s="176" t="s">
        <v>202</v>
      </c>
      <c r="Y4" s="176" t="s">
        <v>179</v>
      </c>
      <c r="Z4" s="210" t="s">
        <v>172</v>
      </c>
      <c r="AA4" s="176" t="s">
        <v>202</v>
      </c>
      <c r="AB4" s="176" t="s">
        <v>179</v>
      </c>
      <c r="AC4" s="210" t="s">
        <v>172</v>
      </c>
    </row>
    <row r="5" spans="1:29" ht="22.5" customHeight="1" thickTop="1" thickBot="1" x14ac:dyDescent="0.25">
      <c r="B5" s="194"/>
      <c r="C5" s="195" t="s">
        <v>173</v>
      </c>
      <c r="D5" s="207"/>
      <c r="E5" s="211"/>
      <c r="F5" s="195" t="s">
        <v>174</v>
      </c>
      <c r="G5" s="207"/>
      <c r="H5" s="211"/>
      <c r="J5" s="195" t="s">
        <v>173</v>
      </c>
      <c r="K5" s="207"/>
      <c r="L5" s="211"/>
      <c r="M5" s="195" t="s">
        <v>174</v>
      </c>
      <c r="N5" s="207"/>
      <c r="O5" s="211"/>
      <c r="Q5" s="195" t="s">
        <v>173</v>
      </c>
      <c r="R5" s="207"/>
      <c r="S5" s="211"/>
      <c r="T5" s="195" t="s">
        <v>174</v>
      </c>
      <c r="U5" s="207"/>
      <c r="V5" s="211"/>
      <c r="X5" s="195" t="s">
        <v>173</v>
      </c>
      <c r="Y5" s="207"/>
      <c r="Z5" s="211"/>
      <c r="AA5" s="195" t="s">
        <v>174</v>
      </c>
      <c r="AB5" s="207"/>
      <c r="AC5" s="211"/>
    </row>
    <row r="6" spans="1:29" ht="16.5" thickTop="1" thickBot="1" x14ac:dyDescent="0.25">
      <c r="B6" s="31" t="s">
        <v>122</v>
      </c>
      <c r="C6" s="32"/>
      <c r="D6" s="32"/>
      <c r="E6" s="33"/>
      <c r="F6" s="33"/>
      <c r="G6" s="33"/>
      <c r="H6" s="33"/>
      <c r="J6" s="187"/>
      <c r="K6" s="187"/>
      <c r="L6" s="187"/>
      <c r="M6" s="187"/>
      <c r="N6" s="187"/>
      <c r="O6" s="187"/>
      <c r="Q6" s="32"/>
      <c r="R6" s="32"/>
      <c r="S6" s="33"/>
      <c r="T6" s="33"/>
      <c r="U6" s="33"/>
      <c r="V6" s="33"/>
      <c r="X6" s="32"/>
      <c r="Y6" s="32"/>
      <c r="Z6" s="33"/>
      <c r="AA6" s="33"/>
      <c r="AB6" s="33"/>
      <c r="AC6" s="33"/>
    </row>
    <row r="7" spans="1:29" ht="16.5" thickTop="1" thickBot="1" x14ac:dyDescent="0.25">
      <c r="B7" s="12" t="s">
        <v>123</v>
      </c>
      <c r="C7" s="114">
        <v>0.73699999999999999</v>
      </c>
      <c r="D7" s="177">
        <v>0.747</v>
      </c>
      <c r="E7" s="160" t="str">
        <f>(C7-D7)*100&amp; " p.p."</f>
        <v>-1 p.p.</v>
      </c>
      <c r="F7" s="114">
        <v>0.73799999999999999</v>
      </c>
      <c r="G7" s="128">
        <v>0.75</v>
      </c>
      <c r="H7" s="160" t="str">
        <f>(F7-G7)*100&amp; " p.p."</f>
        <v>-1,2 p.p.</v>
      </c>
      <c r="I7" s="134"/>
      <c r="J7" s="177">
        <v>0.80800000000000005</v>
      </c>
      <c r="K7" s="177">
        <v>0.84299999999999997</v>
      </c>
      <c r="L7" s="180" t="s">
        <v>281</v>
      </c>
      <c r="M7" s="114">
        <v>0.81200000000000006</v>
      </c>
      <c r="N7" s="128">
        <v>0.84699999999999998</v>
      </c>
      <c r="O7" s="180" t="s">
        <v>281</v>
      </c>
      <c r="P7" s="134"/>
      <c r="Q7" s="114">
        <v>0.79500000000000004</v>
      </c>
      <c r="R7" s="114">
        <v>0.80500000000000005</v>
      </c>
      <c r="S7" s="180" t="s">
        <v>242</v>
      </c>
      <c r="T7" s="114">
        <v>0.79500000000000004</v>
      </c>
      <c r="U7" s="128">
        <v>0.80500000000000005</v>
      </c>
      <c r="V7" s="180" t="s">
        <v>242</v>
      </c>
      <c r="X7" s="114">
        <v>0.61099999999999999</v>
      </c>
      <c r="Y7" s="114">
        <v>0.59499999999999997</v>
      </c>
      <c r="Z7" s="160" t="str">
        <f>(X7-Y7)*100&amp; " p.p."</f>
        <v>1,6 p.p.</v>
      </c>
      <c r="AA7" s="114">
        <v>0.61099999999999999</v>
      </c>
      <c r="AB7" s="128">
        <v>0.59899999999999998</v>
      </c>
      <c r="AC7" s="160" t="str">
        <f>(AA7-AB7)*100&amp; " p.p."</f>
        <v>1,2 p.p.</v>
      </c>
    </row>
    <row r="8" spans="1:29" ht="17.100000000000001" customHeight="1" thickTop="1" thickBot="1" x14ac:dyDescent="0.25">
      <c r="B8" s="12" t="s">
        <v>124</v>
      </c>
      <c r="C8" s="110">
        <v>260.39999999999998</v>
      </c>
      <c r="D8" s="178">
        <v>251</v>
      </c>
      <c r="E8" s="146">
        <f>C8/D8-1</f>
        <v>3.7450199203187262E-2</v>
      </c>
      <c r="F8" s="147">
        <v>260.5</v>
      </c>
      <c r="G8" s="148">
        <v>249.3</v>
      </c>
      <c r="H8" s="146">
        <f>F8/G8-1</f>
        <v>4.4925792218210914E-2</v>
      </c>
      <c r="I8" s="135"/>
      <c r="J8" s="178">
        <v>265.39999999999998</v>
      </c>
      <c r="K8" s="178">
        <v>262.8</v>
      </c>
      <c r="L8" s="146">
        <f>J8/K8-1</f>
        <v>9.8934550989344672E-3</v>
      </c>
      <c r="M8" s="147">
        <v>265.8</v>
      </c>
      <c r="N8" s="148">
        <v>257.2</v>
      </c>
      <c r="O8" s="146">
        <f>M8/N8-1</f>
        <v>3.3437013996889586E-2</v>
      </c>
      <c r="P8" s="135"/>
      <c r="Q8" s="110">
        <v>284.39999999999998</v>
      </c>
      <c r="R8" s="110">
        <v>267.39999999999998</v>
      </c>
      <c r="S8" s="146">
        <f>Q8/R8-1</f>
        <v>6.3575168287210104E-2</v>
      </c>
      <c r="T8" s="147">
        <v>284.39999999999998</v>
      </c>
      <c r="U8" s="148">
        <v>266.8</v>
      </c>
      <c r="V8" s="146">
        <f>T8/U8-1</f>
        <v>6.5967016491754071E-2</v>
      </c>
      <c r="X8" s="110">
        <v>222.7</v>
      </c>
      <c r="Y8" s="110">
        <v>212.5</v>
      </c>
      <c r="Z8" s="146">
        <f>X8/Y8-1</f>
        <v>4.8000000000000043E-2</v>
      </c>
      <c r="AA8" s="147">
        <v>222.7</v>
      </c>
      <c r="AB8" s="148">
        <v>214.6</v>
      </c>
      <c r="AC8" s="146">
        <f>AA8/AB8-1</f>
        <v>3.7744641192916983E-2</v>
      </c>
    </row>
    <row r="9" spans="1:29" ht="16.5" thickTop="1" thickBot="1" x14ac:dyDescent="0.25">
      <c r="B9" s="12" t="s">
        <v>125</v>
      </c>
      <c r="C9" s="110">
        <v>192</v>
      </c>
      <c r="D9" s="178">
        <v>187.5</v>
      </c>
      <c r="E9" s="146">
        <f>C9/D9-1</f>
        <v>2.4000000000000021E-2</v>
      </c>
      <c r="F9" s="147">
        <v>192.4</v>
      </c>
      <c r="G9" s="148">
        <v>186.8</v>
      </c>
      <c r="H9" s="146">
        <f>F9/G9-1</f>
        <v>2.9978586723768741E-2</v>
      </c>
      <c r="I9" s="135"/>
      <c r="J9" s="178">
        <v>214.6</v>
      </c>
      <c r="K9" s="178">
        <v>221.4</v>
      </c>
      <c r="L9" s="146">
        <f>J9/K9-1</f>
        <v>-3.0713640469738124E-2</v>
      </c>
      <c r="M9" s="147">
        <v>215.8</v>
      </c>
      <c r="N9" s="148">
        <v>217.9</v>
      </c>
      <c r="O9" s="146">
        <f>M9/N9-1</f>
        <v>-9.6374483708122627E-3</v>
      </c>
      <c r="P9" s="135"/>
      <c r="Q9" s="110">
        <v>226</v>
      </c>
      <c r="R9" s="110">
        <v>215.3</v>
      </c>
      <c r="S9" s="146">
        <f>Q9/R9-1</f>
        <v>4.9698095680445808E-2</v>
      </c>
      <c r="T9" s="147">
        <v>226.1</v>
      </c>
      <c r="U9" s="148">
        <v>214.9</v>
      </c>
      <c r="V9" s="146">
        <f>T9/U9-1</f>
        <v>5.2117263843648232E-2</v>
      </c>
      <c r="X9" s="110">
        <v>136</v>
      </c>
      <c r="Y9" s="110">
        <v>126.5</v>
      </c>
      <c r="Z9" s="146">
        <f>X9/Y9-1</f>
        <v>7.5098814229249022E-2</v>
      </c>
      <c r="AA9" s="147">
        <v>136</v>
      </c>
      <c r="AB9" s="148">
        <v>128.5</v>
      </c>
      <c r="AC9" s="146">
        <f>AA9/AB9-1</f>
        <v>5.8365758754863828E-2</v>
      </c>
    </row>
    <row r="10" spans="1:29" ht="16.5" thickTop="1" thickBot="1" x14ac:dyDescent="0.25">
      <c r="B10" s="35" t="s">
        <v>126</v>
      </c>
      <c r="C10" s="110"/>
      <c r="D10" s="178"/>
      <c r="E10" s="145"/>
      <c r="F10" s="147"/>
      <c r="G10" s="148"/>
      <c r="H10" s="145"/>
      <c r="I10" s="135"/>
      <c r="J10" s="178"/>
      <c r="K10" s="178"/>
      <c r="L10" s="145"/>
      <c r="M10" s="147"/>
      <c r="N10" s="148"/>
      <c r="O10" s="145"/>
      <c r="P10" s="135"/>
      <c r="Q10" s="110"/>
      <c r="R10" s="110"/>
      <c r="S10" s="145"/>
      <c r="T10" s="147"/>
      <c r="U10" s="148"/>
      <c r="V10" s="145"/>
      <c r="X10" s="110"/>
      <c r="Y10" s="110"/>
      <c r="Z10" s="145"/>
      <c r="AA10" s="147"/>
      <c r="AB10" s="148"/>
      <c r="AC10" s="145"/>
    </row>
    <row r="11" spans="1:29" ht="16.5" thickTop="1" thickBot="1" x14ac:dyDescent="0.25">
      <c r="B11" s="12" t="s">
        <v>123</v>
      </c>
      <c r="C11" s="114">
        <v>0.748</v>
      </c>
      <c r="D11" s="177">
        <v>0.76100000000000001</v>
      </c>
      <c r="E11" s="160" t="str">
        <f>(C11-D11)*100&amp; " p.p."</f>
        <v>-1,3 p.p.</v>
      </c>
      <c r="F11" s="114">
        <v>0.75</v>
      </c>
      <c r="G11" s="128">
        <v>0.76600000000000001</v>
      </c>
      <c r="H11" s="160" t="str">
        <f>(F11-G11)*100&amp; " p.p."</f>
        <v>-1,6 p.p.</v>
      </c>
      <c r="I11" s="134"/>
      <c r="J11" s="177">
        <v>0.81200000000000006</v>
      </c>
      <c r="K11" s="177">
        <v>0.84699999999999998</v>
      </c>
      <c r="L11" s="180" t="s">
        <v>281</v>
      </c>
      <c r="M11" s="114">
        <v>0.81799999999999995</v>
      </c>
      <c r="N11" s="128">
        <v>0.85799999999999998</v>
      </c>
      <c r="O11" s="160" t="str">
        <f>(M11-N11)*100&amp; " p.p."</f>
        <v>-4 p.p.</v>
      </c>
      <c r="P11" s="134"/>
      <c r="Q11" s="114">
        <v>0.8</v>
      </c>
      <c r="R11" s="114">
        <v>0.82</v>
      </c>
      <c r="S11" s="180" t="s">
        <v>250</v>
      </c>
      <c r="T11" s="114">
        <v>0.8</v>
      </c>
      <c r="U11" s="128">
        <v>0.82099999999999995</v>
      </c>
      <c r="V11" s="180" t="s">
        <v>244</v>
      </c>
      <c r="X11" s="114">
        <v>0.63200000000000001</v>
      </c>
      <c r="Y11" s="114">
        <v>0.61599999999999999</v>
      </c>
      <c r="Z11" s="160" t="str">
        <f>(X11-Y11)*100&amp; " p.p."</f>
        <v>1,6 p.p.</v>
      </c>
      <c r="AA11" s="114">
        <v>0.63200000000000001</v>
      </c>
      <c r="AB11" s="128">
        <v>0.61899999999999999</v>
      </c>
      <c r="AC11" s="160" t="str">
        <f>(AA11-AB11)*100&amp; " p.p."</f>
        <v>1,3 p.p.</v>
      </c>
    </row>
    <row r="12" spans="1:29" ht="16.5" thickTop="1" thickBot="1" x14ac:dyDescent="0.25">
      <c r="B12" s="12" t="s">
        <v>124</v>
      </c>
      <c r="C12" s="110">
        <v>186.6</v>
      </c>
      <c r="D12" s="178">
        <v>178.7</v>
      </c>
      <c r="E12" s="146">
        <f>C12/D12-1</f>
        <v>4.4208170117515433E-2</v>
      </c>
      <c r="F12" s="147">
        <v>186.6</v>
      </c>
      <c r="G12" s="148">
        <v>180.7</v>
      </c>
      <c r="H12" s="146">
        <f>F12/G12-1</f>
        <v>3.2650802434975201E-2</v>
      </c>
      <c r="I12" s="135"/>
      <c r="J12" s="178">
        <v>196.1</v>
      </c>
      <c r="K12" s="178">
        <v>188.3</v>
      </c>
      <c r="L12" s="146">
        <f>J12/K12-1</f>
        <v>4.1423260754115621E-2</v>
      </c>
      <c r="M12" s="147">
        <v>196.1</v>
      </c>
      <c r="N12" s="148">
        <v>191.3</v>
      </c>
      <c r="O12" s="146">
        <f>M12/N12-1</f>
        <v>2.5091479351803336E-2</v>
      </c>
      <c r="P12" s="135"/>
      <c r="Q12" s="110">
        <v>203.2</v>
      </c>
      <c r="R12" s="110">
        <v>192.3</v>
      </c>
      <c r="S12" s="146">
        <f>Q12/R12-1</f>
        <v>5.6682267290691479E-2</v>
      </c>
      <c r="T12" s="147">
        <v>203.2</v>
      </c>
      <c r="U12" s="148">
        <v>194</v>
      </c>
      <c r="V12" s="146">
        <f>T12/U12-1</f>
        <v>4.7422680412370966E-2</v>
      </c>
      <c r="X12" s="110">
        <v>153.19999999999999</v>
      </c>
      <c r="Y12" s="110">
        <v>147.4</v>
      </c>
      <c r="Z12" s="146">
        <f>X12/Y12-1</f>
        <v>3.9348710990501967E-2</v>
      </c>
      <c r="AA12" s="147">
        <v>153.19999999999999</v>
      </c>
      <c r="AB12" s="148">
        <v>148.30000000000001</v>
      </c>
      <c r="AC12" s="146">
        <f>AA12/AB12-1</f>
        <v>3.3041132838840026E-2</v>
      </c>
    </row>
    <row r="13" spans="1:29" ht="16.5" thickTop="1" thickBot="1" x14ac:dyDescent="0.25">
      <c r="B13" s="12" t="s">
        <v>125</v>
      </c>
      <c r="C13" s="110">
        <v>139.6</v>
      </c>
      <c r="D13" s="178">
        <v>136.1</v>
      </c>
      <c r="E13" s="146">
        <f>C13/D13-1</f>
        <v>2.5716385011021359E-2</v>
      </c>
      <c r="F13" s="147">
        <v>139.9</v>
      </c>
      <c r="G13" s="148">
        <v>138.30000000000001</v>
      </c>
      <c r="H13" s="146">
        <f>F13/G13-1</f>
        <v>1.1569052783803269E-2</v>
      </c>
      <c r="I13" s="135"/>
      <c r="J13" s="178">
        <v>159.30000000000001</v>
      </c>
      <c r="K13" s="178">
        <v>159.5</v>
      </c>
      <c r="L13" s="146">
        <f>J13/K13-1</f>
        <v>-1.2539184952977678E-3</v>
      </c>
      <c r="M13" s="147">
        <v>160.4</v>
      </c>
      <c r="N13" s="148">
        <v>164</v>
      </c>
      <c r="O13" s="146">
        <f>M13/N13-1</f>
        <v>-2.1951219512195141E-2</v>
      </c>
      <c r="P13" s="135"/>
      <c r="Q13" s="110">
        <v>162.5</v>
      </c>
      <c r="R13" s="110">
        <v>157.6</v>
      </c>
      <c r="S13" s="146">
        <f>Q13/R13-1</f>
        <v>3.1091370558375742E-2</v>
      </c>
      <c r="T13" s="147">
        <v>162.5</v>
      </c>
      <c r="U13" s="148">
        <v>159.4</v>
      </c>
      <c r="V13" s="146">
        <f>T13/U13-1</f>
        <v>1.9447929736511993E-2</v>
      </c>
      <c r="X13" s="110">
        <v>96.8</v>
      </c>
      <c r="Y13" s="110">
        <v>90.7</v>
      </c>
      <c r="Z13" s="146">
        <f>X13/Y13-1</f>
        <v>6.725468577728777E-2</v>
      </c>
      <c r="AA13" s="147">
        <v>96.8</v>
      </c>
      <c r="AB13" s="148">
        <v>91.7</v>
      </c>
      <c r="AC13" s="146">
        <f>AA13/AB13-1</f>
        <v>5.5616139585605184E-2</v>
      </c>
    </row>
    <row r="14" spans="1:29" ht="16.5" thickTop="1" thickBot="1" x14ac:dyDescent="0.25">
      <c r="B14" s="35" t="s">
        <v>127</v>
      </c>
      <c r="C14" s="110"/>
      <c r="D14" s="178"/>
      <c r="E14" s="149"/>
      <c r="F14" s="147"/>
      <c r="G14" s="148"/>
      <c r="H14" s="149"/>
      <c r="I14" s="135"/>
      <c r="J14" s="178"/>
      <c r="K14" s="178"/>
      <c r="L14" s="149"/>
      <c r="M14" s="147"/>
      <c r="N14" s="148"/>
      <c r="O14" s="149"/>
      <c r="P14" s="135"/>
      <c r="Q14" s="110"/>
      <c r="R14" s="110"/>
      <c r="S14" s="149"/>
      <c r="T14" s="147"/>
      <c r="U14" s="148"/>
      <c r="V14" s="149"/>
      <c r="X14" s="110"/>
      <c r="Y14" s="110"/>
      <c r="Z14" s="149"/>
      <c r="AA14" s="147"/>
      <c r="AB14" s="148"/>
      <c r="AC14" s="149"/>
    </row>
    <row r="15" spans="1:29" ht="16.5" thickTop="1" thickBot="1" x14ac:dyDescent="0.25">
      <c r="B15" s="12" t="s">
        <v>123</v>
      </c>
      <c r="C15" s="114">
        <v>0.73199999999999998</v>
      </c>
      <c r="D15" s="177">
        <v>0.74</v>
      </c>
      <c r="E15" s="180" t="s">
        <v>283</v>
      </c>
      <c r="F15" s="114">
        <v>0.73199999999999998</v>
      </c>
      <c r="G15" s="128">
        <v>0.74099999999999999</v>
      </c>
      <c r="H15" s="180" t="s">
        <v>284</v>
      </c>
      <c r="I15" s="134"/>
      <c r="J15" s="177">
        <v>0.80600000000000005</v>
      </c>
      <c r="K15" s="177">
        <v>0.84</v>
      </c>
      <c r="L15" s="180" t="s">
        <v>282</v>
      </c>
      <c r="M15" s="114">
        <v>0.80800000000000005</v>
      </c>
      <c r="N15" s="128">
        <v>0.84199999999999997</v>
      </c>
      <c r="O15" s="180" t="s">
        <v>282</v>
      </c>
      <c r="P15" s="134"/>
      <c r="Q15" s="114">
        <v>0.79200000000000004</v>
      </c>
      <c r="R15" s="114">
        <v>0.79700000000000004</v>
      </c>
      <c r="S15" s="180" t="s">
        <v>245</v>
      </c>
      <c r="T15" s="114">
        <v>0.79200000000000004</v>
      </c>
      <c r="U15" s="128">
        <v>0.79700000000000004</v>
      </c>
      <c r="V15" s="180" t="s">
        <v>245</v>
      </c>
      <c r="X15" s="114">
        <v>0.59899999999999998</v>
      </c>
      <c r="Y15" s="114">
        <v>0.58499999999999996</v>
      </c>
      <c r="Z15" s="160" t="str">
        <f>(X15-Y15)*100&amp; " p.p."</f>
        <v>1,4 p.p.</v>
      </c>
      <c r="AA15" s="114">
        <v>0.59899999999999998</v>
      </c>
      <c r="AB15" s="128">
        <v>0.58899999999999997</v>
      </c>
      <c r="AC15" s="160" t="s">
        <v>186</v>
      </c>
    </row>
    <row r="16" spans="1:29" ht="16.5" thickTop="1" thickBot="1" x14ac:dyDescent="0.25">
      <c r="B16" s="12" t="s">
        <v>124</v>
      </c>
      <c r="C16" s="110">
        <v>300.89999999999998</v>
      </c>
      <c r="D16" s="178">
        <v>290.39999999999998</v>
      </c>
      <c r="E16" s="146">
        <f>C16/D16-1</f>
        <v>3.6157024793388448E-2</v>
      </c>
      <c r="F16" s="147">
        <v>301.2</v>
      </c>
      <c r="G16" s="148">
        <v>287.3</v>
      </c>
      <c r="H16" s="146">
        <f>F16/G16-1</f>
        <v>4.8381482770623041E-2</v>
      </c>
      <c r="I16" s="135"/>
      <c r="J16" s="178">
        <v>303.5</v>
      </c>
      <c r="K16" s="178">
        <v>303</v>
      </c>
      <c r="L16" s="146">
        <f>J16/K16-1</f>
        <v>1.6501650165017256E-3</v>
      </c>
      <c r="M16" s="147">
        <v>304.10000000000002</v>
      </c>
      <c r="N16" s="148">
        <v>293.60000000000002</v>
      </c>
      <c r="O16" s="146">
        <f>M16/N16-1</f>
        <v>3.5762942779291595E-2</v>
      </c>
      <c r="P16" s="135"/>
      <c r="Q16" s="110">
        <v>328.6</v>
      </c>
      <c r="R16" s="110">
        <v>308.7</v>
      </c>
      <c r="S16" s="146">
        <f>Q16/R16-1</f>
        <v>6.4463880790411432E-2</v>
      </c>
      <c r="T16" s="147">
        <v>328.7</v>
      </c>
      <c r="U16" s="148">
        <v>307.39999999999998</v>
      </c>
      <c r="V16" s="146">
        <f>T16/U16-1</f>
        <v>6.9290826284970741E-2</v>
      </c>
      <c r="X16" s="110">
        <v>261.5</v>
      </c>
      <c r="Y16" s="110">
        <v>248.1</v>
      </c>
      <c r="Z16" s="146">
        <f>X16/Y16-1</f>
        <v>5.4010479645304255E-2</v>
      </c>
      <c r="AA16" s="147">
        <v>261.5</v>
      </c>
      <c r="AB16" s="148">
        <v>251.4</v>
      </c>
      <c r="AC16" s="146">
        <f>AA16/AB16-1</f>
        <v>4.0175019888623709E-2</v>
      </c>
    </row>
    <row r="17" spans="2:29" ht="16.5" thickTop="1" thickBot="1" x14ac:dyDescent="0.25">
      <c r="B17" s="12" t="s">
        <v>125</v>
      </c>
      <c r="C17" s="110">
        <v>220.2</v>
      </c>
      <c r="D17" s="178">
        <v>214.8</v>
      </c>
      <c r="E17" s="146">
        <f>C17/D17-1</f>
        <v>2.5139664804469275E-2</v>
      </c>
      <c r="F17" s="147">
        <v>220.5</v>
      </c>
      <c r="G17" s="148">
        <v>212.9</v>
      </c>
      <c r="H17" s="146">
        <f>F17/G17-1</f>
        <v>3.5697510568341917E-2</v>
      </c>
      <c r="I17" s="135"/>
      <c r="J17" s="178">
        <v>244.7</v>
      </c>
      <c r="K17" s="178">
        <v>254.5</v>
      </c>
      <c r="L17" s="146">
        <f>J17/K17-1</f>
        <v>-3.8506876227897835E-2</v>
      </c>
      <c r="M17" s="147">
        <v>245.8</v>
      </c>
      <c r="N17" s="148">
        <v>247.1</v>
      </c>
      <c r="O17" s="146">
        <f>M17/N17-1</f>
        <v>-5.2610279239173607E-3</v>
      </c>
      <c r="P17" s="135"/>
      <c r="Q17" s="110">
        <v>260.2</v>
      </c>
      <c r="R17" s="110">
        <v>246.1</v>
      </c>
      <c r="S17" s="146">
        <f>Q17/R17-1</f>
        <v>5.7293783015034627E-2</v>
      </c>
      <c r="T17" s="147">
        <v>260.39999999999998</v>
      </c>
      <c r="U17" s="148">
        <v>244.9</v>
      </c>
      <c r="V17" s="146">
        <f>T17/U17-1</f>
        <v>6.3291139240506222E-2</v>
      </c>
      <c r="X17" s="110">
        <v>156.69999999999999</v>
      </c>
      <c r="Y17" s="110">
        <v>145</v>
      </c>
      <c r="Z17" s="146">
        <f>X17/Y17-1</f>
        <v>8.0689655172413666E-2</v>
      </c>
      <c r="AA17" s="147">
        <v>156.69999999999999</v>
      </c>
      <c r="AB17" s="148">
        <v>147.9</v>
      </c>
      <c r="AC17" s="146">
        <f>AA17/AB17-1</f>
        <v>5.9499661933738901E-2</v>
      </c>
    </row>
    <row r="18" spans="2:29" ht="17.100000000000001" customHeight="1" thickTop="1" x14ac:dyDescent="0.2">
      <c r="B18" s="36"/>
      <c r="I18" s="135"/>
      <c r="P18" s="135"/>
    </row>
    <row r="19" spans="2:29" ht="15.75" thickBot="1" x14ac:dyDescent="0.25">
      <c r="B19" s="23"/>
      <c r="I19" s="135"/>
      <c r="P19" s="135"/>
    </row>
    <row r="20" spans="2:29" ht="22.5" customHeight="1" thickTop="1" thickBot="1" x14ac:dyDescent="0.25">
      <c r="B20" s="214" t="s">
        <v>148</v>
      </c>
      <c r="C20" s="183" t="s">
        <v>262</v>
      </c>
      <c r="D20" s="183" t="s">
        <v>263</v>
      </c>
      <c r="E20" s="210" t="s">
        <v>172</v>
      </c>
      <c r="F20" s="183" t="s">
        <v>262</v>
      </c>
      <c r="G20" s="183" t="s">
        <v>263</v>
      </c>
      <c r="H20" s="210" t="s">
        <v>172</v>
      </c>
      <c r="I20" s="135"/>
      <c r="J20" s="183" t="s">
        <v>264</v>
      </c>
      <c r="K20" s="183" t="s">
        <v>265</v>
      </c>
      <c r="L20" s="210" t="s">
        <v>172</v>
      </c>
      <c r="M20" s="183" t="s">
        <v>264</v>
      </c>
      <c r="N20" s="183" t="s">
        <v>265</v>
      </c>
      <c r="O20" s="210" t="s">
        <v>172</v>
      </c>
      <c r="P20" s="135"/>
      <c r="Q20" s="176" t="s">
        <v>229</v>
      </c>
      <c r="R20" s="176" t="s">
        <v>230</v>
      </c>
      <c r="S20" s="210" t="s">
        <v>172</v>
      </c>
      <c r="T20" s="176" t="s">
        <v>229</v>
      </c>
      <c r="U20" s="176" t="s">
        <v>230</v>
      </c>
      <c r="V20" s="210" t="s">
        <v>172</v>
      </c>
      <c r="X20" s="176" t="s">
        <v>202</v>
      </c>
      <c r="Y20" s="176" t="s">
        <v>179</v>
      </c>
      <c r="Z20" s="210" t="s">
        <v>172</v>
      </c>
      <c r="AA20" s="176" t="s">
        <v>202</v>
      </c>
      <c r="AB20" s="176" t="s">
        <v>179</v>
      </c>
      <c r="AC20" s="210" t="s">
        <v>172</v>
      </c>
    </row>
    <row r="21" spans="2:29" ht="22.5" customHeight="1" thickTop="1" thickBot="1" x14ac:dyDescent="0.25">
      <c r="B21" s="215"/>
      <c r="C21" s="195" t="s">
        <v>173</v>
      </c>
      <c r="D21" s="207"/>
      <c r="E21" s="211"/>
      <c r="F21" s="195" t="s">
        <v>174</v>
      </c>
      <c r="G21" s="207"/>
      <c r="H21" s="211"/>
      <c r="I21" s="135"/>
      <c r="J21" s="195" t="s">
        <v>173</v>
      </c>
      <c r="K21" s="207"/>
      <c r="L21" s="211"/>
      <c r="M21" s="195" t="s">
        <v>174</v>
      </c>
      <c r="N21" s="207"/>
      <c r="O21" s="211"/>
      <c r="P21" s="135"/>
      <c r="Q21" s="195" t="s">
        <v>173</v>
      </c>
      <c r="R21" s="207"/>
      <c r="S21" s="211"/>
      <c r="T21" s="195" t="s">
        <v>174</v>
      </c>
      <c r="U21" s="207"/>
      <c r="V21" s="211"/>
      <c r="X21" s="195" t="s">
        <v>173</v>
      </c>
      <c r="Y21" s="207"/>
      <c r="Z21" s="211"/>
      <c r="AA21" s="195" t="s">
        <v>174</v>
      </c>
      <c r="AB21" s="207"/>
      <c r="AC21" s="211"/>
    </row>
    <row r="22" spans="2:29" ht="16.5" thickTop="1" thickBot="1" x14ac:dyDescent="0.25">
      <c r="B22" s="31" t="s">
        <v>105</v>
      </c>
      <c r="C22" s="32"/>
      <c r="D22" s="32"/>
      <c r="E22" s="33"/>
      <c r="F22" s="33"/>
      <c r="G22" s="33"/>
      <c r="H22" s="33"/>
      <c r="I22" s="135"/>
      <c r="J22" s="187"/>
      <c r="K22" s="187"/>
      <c r="L22" s="187"/>
      <c r="M22" s="187"/>
      <c r="N22" s="187"/>
      <c r="O22" s="187"/>
      <c r="P22" s="135"/>
      <c r="Q22" s="32"/>
      <c r="R22" s="32"/>
      <c r="S22" s="33"/>
      <c r="T22" s="33"/>
      <c r="U22" s="33"/>
      <c r="V22" s="33"/>
      <c r="X22" s="32"/>
      <c r="Y22" s="32"/>
      <c r="Z22" s="33"/>
      <c r="AA22" s="33"/>
      <c r="AB22" s="33"/>
      <c r="AC22" s="33"/>
    </row>
    <row r="23" spans="2:29" ht="16.5" thickTop="1" thickBot="1" x14ac:dyDescent="0.25">
      <c r="B23" s="12" t="s">
        <v>123</v>
      </c>
      <c r="C23" s="114">
        <v>0.72</v>
      </c>
      <c r="D23" s="177">
        <v>0.72899999999999998</v>
      </c>
      <c r="E23" s="180" t="s">
        <v>284</v>
      </c>
      <c r="F23" s="114">
        <v>0.72</v>
      </c>
      <c r="G23" s="114">
        <v>0.73399999999999999</v>
      </c>
      <c r="H23" s="160" t="str">
        <f>(F23-G23)*100&amp; " p.p."</f>
        <v>-1,4 p.p.</v>
      </c>
      <c r="I23" s="134"/>
      <c r="J23" s="188">
        <v>0.77900000000000003</v>
      </c>
      <c r="K23" s="177">
        <v>0.82199999999999995</v>
      </c>
      <c r="L23" s="180" t="s">
        <v>287</v>
      </c>
      <c r="M23" s="114">
        <v>0.77900000000000003</v>
      </c>
      <c r="N23" s="114">
        <v>0.82599999999999996</v>
      </c>
      <c r="O23" s="180" t="s">
        <v>288</v>
      </c>
      <c r="P23" s="134"/>
      <c r="Q23" s="114">
        <v>0.77</v>
      </c>
      <c r="R23" s="114">
        <v>0.77200000000000002</v>
      </c>
      <c r="S23" s="180" t="s">
        <v>243</v>
      </c>
      <c r="T23" s="114">
        <v>0.77</v>
      </c>
      <c r="U23" s="114">
        <v>0.77200000000000002</v>
      </c>
      <c r="V23" s="180" t="s">
        <v>243</v>
      </c>
      <c r="X23" s="114">
        <v>0.61</v>
      </c>
      <c r="Y23" s="114">
        <v>0.59599999999999997</v>
      </c>
      <c r="Z23" s="160" t="str">
        <f>(X23-Y23)*100&amp; " p.p."</f>
        <v>1,4 p.p.</v>
      </c>
      <c r="AA23" s="114">
        <v>0.61</v>
      </c>
      <c r="AB23" s="114">
        <v>0.60199999999999998</v>
      </c>
      <c r="AC23" s="161" t="s">
        <v>209</v>
      </c>
    </row>
    <row r="24" spans="2:29" ht="16.5" thickTop="1" thickBot="1" x14ac:dyDescent="0.25">
      <c r="B24" s="12" t="s">
        <v>124</v>
      </c>
      <c r="C24" s="110">
        <v>252.6</v>
      </c>
      <c r="D24" s="178">
        <v>239.7</v>
      </c>
      <c r="E24" s="146">
        <f t="shared" ref="E24:E25" si="0">C24/D24-1</f>
        <v>5.3817271589486904E-2</v>
      </c>
      <c r="F24" s="147">
        <v>252.6</v>
      </c>
      <c r="G24" s="147">
        <v>243.3</v>
      </c>
      <c r="H24" s="146">
        <f t="shared" ref="H24:H25" si="1">F24/G24-1</f>
        <v>3.8224414303329235E-2</v>
      </c>
      <c r="I24" s="135"/>
      <c r="J24" s="178">
        <v>258</v>
      </c>
      <c r="K24" s="178">
        <v>245.5</v>
      </c>
      <c r="L24" s="146">
        <f t="shared" ref="L24:L25" si="2">J24/K24-1</f>
        <v>5.0916496945010215E-2</v>
      </c>
      <c r="M24" s="147">
        <v>258</v>
      </c>
      <c r="N24" s="147">
        <v>249.6</v>
      </c>
      <c r="O24" s="146">
        <f t="shared" ref="O24:O25" si="3">M24/N24-1</f>
        <v>3.3653846153846256E-2</v>
      </c>
      <c r="P24" s="135"/>
      <c r="Q24" s="110">
        <v>273.39999999999998</v>
      </c>
      <c r="R24" s="110">
        <v>255.9</v>
      </c>
      <c r="S24" s="146">
        <f t="shared" ref="S24:S25" si="4">Q24/R24-1</f>
        <v>6.8386088315748328E-2</v>
      </c>
      <c r="T24" s="147">
        <v>273.39999999999998</v>
      </c>
      <c r="U24" s="147">
        <v>258.89999999999998</v>
      </c>
      <c r="V24" s="146">
        <f t="shared" ref="V24:V25" si="5">T24/U24-1</f>
        <v>5.6006179992275085E-2</v>
      </c>
      <c r="X24" s="110">
        <v>219.1</v>
      </c>
      <c r="Y24" s="110">
        <v>211.5</v>
      </c>
      <c r="Z24" s="146">
        <f t="shared" ref="Z24:Z25" si="6">X24/Y24-1</f>
        <v>3.5933806146572156E-2</v>
      </c>
      <c r="AA24" s="147">
        <v>219.1</v>
      </c>
      <c r="AB24" s="147">
        <v>214.6</v>
      </c>
      <c r="AC24" s="146">
        <f t="shared" ref="AC24:AC25" si="7">AA24/AB24-1</f>
        <v>2.0969245107176127E-2</v>
      </c>
    </row>
    <row r="25" spans="2:29" ht="16.5" thickTop="1" thickBot="1" x14ac:dyDescent="0.25">
      <c r="B25" s="12" t="s">
        <v>125</v>
      </c>
      <c r="C25" s="110">
        <v>181.9</v>
      </c>
      <c r="D25" s="178">
        <v>174.8</v>
      </c>
      <c r="E25" s="146">
        <f t="shared" si="0"/>
        <v>4.061784897025178E-2</v>
      </c>
      <c r="F25" s="147">
        <v>181.9</v>
      </c>
      <c r="G25" s="147">
        <v>178.5</v>
      </c>
      <c r="H25" s="146">
        <f t="shared" si="1"/>
        <v>1.904761904761898E-2</v>
      </c>
      <c r="I25" s="135"/>
      <c r="J25" s="178">
        <v>200.9</v>
      </c>
      <c r="K25" s="178">
        <v>201.9</v>
      </c>
      <c r="L25" s="146">
        <f t="shared" si="2"/>
        <v>-4.9529470034670453E-3</v>
      </c>
      <c r="M25" s="147">
        <v>200.9</v>
      </c>
      <c r="N25" s="147">
        <v>206.2</v>
      </c>
      <c r="O25" s="146">
        <f t="shared" si="3"/>
        <v>-2.5703200775945567E-2</v>
      </c>
      <c r="P25" s="135"/>
      <c r="Q25" s="110">
        <v>210.5</v>
      </c>
      <c r="R25" s="110">
        <v>197.5</v>
      </c>
      <c r="S25" s="146">
        <f t="shared" si="4"/>
        <v>6.5822784810126489E-2</v>
      </c>
      <c r="T25" s="147">
        <v>210.5</v>
      </c>
      <c r="U25" s="147">
        <v>199.8</v>
      </c>
      <c r="V25" s="146">
        <f t="shared" si="5"/>
        <v>5.3553553553553401E-2</v>
      </c>
      <c r="X25" s="110">
        <v>133.69999999999999</v>
      </c>
      <c r="Y25" s="110">
        <v>126.1</v>
      </c>
      <c r="Z25" s="146">
        <f t="shared" si="6"/>
        <v>6.0269627279936566E-2</v>
      </c>
      <c r="AA25" s="147">
        <v>133.69999999999999</v>
      </c>
      <c r="AB25" s="147">
        <v>129.19999999999999</v>
      </c>
      <c r="AC25" s="146">
        <f t="shared" si="7"/>
        <v>3.482972136222906E-2</v>
      </c>
    </row>
    <row r="26" spans="2:29" ht="16.5" thickTop="1" thickBot="1" x14ac:dyDescent="0.25">
      <c r="B26" s="35" t="s">
        <v>106</v>
      </c>
      <c r="C26" s="110"/>
      <c r="D26" s="178"/>
      <c r="E26" s="145"/>
      <c r="F26" s="147"/>
      <c r="G26" s="147"/>
      <c r="H26" s="145"/>
      <c r="I26" s="135"/>
      <c r="J26" s="178"/>
      <c r="K26" s="178"/>
      <c r="L26" s="145"/>
      <c r="M26" s="147"/>
      <c r="N26" s="147"/>
      <c r="O26" s="145"/>
      <c r="P26" s="135"/>
      <c r="Q26" s="110"/>
      <c r="R26" s="110"/>
      <c r="S26" s="145"/>
      <c r="T26" s="147"/>
      <c r="U26" s="147"/>
      <c r="V26" s="145"/>
      <c r="X26" s="110"/>
      <c r="Y26" s="110"/>
      <c r="Z26" s="145"/>
      <c r="AA26" s="147"/>
      <c r="AB26" s="147"/>
      <c r="AC26" s="145"/>
    </row>
    <row r="27" spans="2:29" ht="16.5" thickTop="1" thickBot="1" x14ac:dyDescent="0.25">
      <c r="B27" s="12" t="s">
        <v>123</v>
      </c>
      <c r="C27" s="114">
        <v>0.77400000000000002</v>
      </c>
      <c r="D27" s="177">
        <v>0.77100000000000002</v>
      </c>
      <c r="E27" s="160" t="str">
        <f>(C27-D27)*100&amp; " p.p."</f>
        <v>0,3 p.p.</v>
      </c>
      <c r="F27" s="114">
        <v>0.77500000000000002</v>
      </c>
      <c r="G27" s="114">
        <v>0.76700000000000002</v>
      </c>
      <c r="H27" s="180" t="s">
        <v>209</v>
      </c>
      <c r="I27" s="134"/>
      <c r="J27" s="177">
        <v>0.90500000000000003</v>
      </c>
      <c r="K27" s="177">
        <v>0.88400000000000001</v>
      </c>
      <c r="L27" s="160" t="str">
        <f>(J27-K27)*100&amp; " p.p."</f>
        <v>2,1 p.p.</v>
      </c>
      <c r="M27" s="114">
        <v>0.90500000000000003</v>
      </c>
      <c r="N27" s="114">
        <v>0.89400000000000002</v>
      </c>
      <c r="O27" s="160" t="str">
        <f>(M27-N27)*100&amp; " p.p."</f>
        <v>1,1 p.p.</v>
      </c>
      <c r="P27" s="134"/>
      <c r="Q27" s="114">
        <v>0.85299999999999998</v>
      </c>
      <c r="R27" s="114">
        <v>0.86699999999999999</v>
      </c>
      <c r="S27" s="180" t="s">
        <v>246</v>
      </c>
      <c r="T27" s="114">
        <v>0.85399999999999998</v>
      </c>
      <c r="U27" s="114">
        <v>0.873</v>
      </c>
      <c r="V27" s="180" t="s">
        <v>249</v>
      </c>
      <c r="X27" s="114">
        <v>0.58699999999999997</v>
      </c>
      <c r="Y27" s="114">
        <v>0.55700000000000005</v>
      </c>
      <c r="Z27" s="160" t="s">
        <v>208</v>
      </c>
      <c r="AA27" s="114">
        <v>0.58699999999999997</v>
      </c>
      <c r="AB27" s="114">
        <v>0.55700000000000005</v>
      </c>
      <c r="AC27" s="160" t="s">
        <v>208</v>
      </c>
    </row>
    <row r="28" spans="2:29" ht="16.5" thickTop="1" thickBot="1" x14ac:dyDescent="0.25">
      <c r="B28" s="12" t="s">
        <v>124</v>
      </c>
      <c r="C28" s="110">
        <v>268.10000000000002</v>
      </c>
      <c r="D28" s="178">
        <v>273.8</v>
      </c>
      <c r="E28" s="146">
        <f t="shared" ref="E28:E29" si="8">C28/D28-1</f>
        <v>-2.0818115412709948E-2</v>
      </c>
      <c r="F28" s="147">
        <v>268.2</v>
      </c>
      <c r="G28" s="147">
        <v>254.4</v>
      </c>
      <c r="H28" s="146">
        <f t="shared" ref="H28:H29" si="9">F28/G28-1</f>
        <v>5.4245283018867774E-2</v>
      </c>
      <c r="I28" s="135"/>
      <c r="J28" s="178">
        <v>268.2</v>
      </c>
      <c r="K28" s="178">
        <v>300.89999999999998</v>
      </c>
      <c r="L28" s="146">
        <f t="shared" ref="L28:L29" si="10">J28/K28-1</f>
        <v>-0.10867397806580259</v>
      </c>
      <c r="M28" s="147">
        <v>268.2</v>
      </c>
      <c r="N28" s="147">
        <v>263.3</v>
      </c>
      <c r="O28" s="146">
        <f t="shared" ref="O28:O29" si="11">M28/N28-1</f>
        <v>1.8609950626661487E-2</v>
      </c>
      <c r="P28" s="135"/>
      <c r="Q28" s="110">
        <v>297.7</v>
      </c>
      <c r="R28" s="110">
        <v>283.5</v>
      </c>
      <c r="S28" s="146">
        <f t="shared" ref="S28:S29" si="12">Q28/R28-1</f>
        <v>5.0088183421516774E-2</v>
      </c>
      <c r="T28" s="147">
        <v>298</v>
      </c>
      <c r="U28" s="147">
        <v>272.7</v>
      </c>
      <c r="V28" s="146">
        <f t="shared" ref="V28:V29" si="13">T28/U28-1</f>
        <v>9.2775944261092924E-2</v>
      </c>
      <c r="X28" s="110">
        <v>226.9</v>
      </c>
      <c r="Y28" s="110">
        <v>213.3</v>
      </c>
      <c r="Z28" s="146">
        <f t="shared" ref="Z28:Z29" si="14">X28/Y28-1</f>
        <v>6.3759962494139621E-2</v>
      </c>
      <c r="AA28" s="147">
        <v>226.9</v>
      </c>
      <c r="AB28" s="147">
        <v>213.3</v>
      </c>
      <c r="AC28" s="146">
        <f t="shared" ref="AC28:AC29" si="15">AA28/AB28-1</f>
        <v>6.3759962494139621E-2</v>
      </c>
    </row>
    <row r="29" spans="2:29" ht="16.5" thickTop="1" thickBot="1" x14ac:dyDescent="0.25">
      <c r="B29" s="12" t="s">
        <v>125</v>
      </c>
      <c r="C29" s="110">
        <v>207.6</v>
      </c>
      <c r="D29" s="178">
        <v>211</v>
      </c>
      <c r="E29" s="146">
        <f t="shared" si="8"/>
        <v>-1.6113744075829439E-2</v>
      </c>
      <c r="F29" s="147">
        <v>207.8</v>
      </c>
      <c r="G29" s="147">
        <v>195.1</v>
      </c>
      <c r="H29" s="146">
        <f t="shared" si="9"/>
        <v>6.5094823167606508E-2</v>
      </c>
      <c r="I29" s="135"/>
      <c r="J29" s="178">
        <v>242.6</v>
      </c>
      <c r="K29" s="178">
        <v>266.10000000000002</v>
      </c>
      <c r="L29" s="146">
        <f t="shared" si="10"/>
        <v>-8.8312664411875352E-2</v>
      </c>
      <c r="M29" s="147">
        <v>242.6</v>
      </c>
      <c r="N29" s="147">
        <v>235.4</v>
      </c>
      <c r="O29" s="146">
        <f t="shared" si="11"/>
        <v>3.0586236193712812E-2</v>
      </c>
      <c r="P29" s="135"/>
      <c r="Q29" s="110">
        <v>253.9</v>
      </c>
      <c r="R29" s="110">
        <v>245.9</v>
      </c>
      <c r="S29" s="146">
        <f t="shared" si="12"/>
        <v>3.2533550223668106E-2</v>
      </c>
      <c r="T29" s="147">
        <v>254.6</v>
      </c>
      <c r="U29" s="147">
        <v>238</v>
      </c>
      <c r="V29" s="146">
        <f t="shared" si="13"/>
        <v>6.974789915966384E-2</v>
      </c>
      <c r="X29" s="110">
        <v>133.19999999999999</v>
      </c>
      <c r="Y29" s="110">
        <v>118.7</v>
      </c>
      <c r="Z29" s="146">
        <f t="shared" si="14"/>
        <v>0.12215669755686598</v>
      </c>
      <c r="AA29" s="147">
        <v>133.19999999999999</v>
      </c>
      <c r="AB29" s="147">
        <v>118.7</v>
      </c>
      <c r="AC29" s="146">
        <f t="shared" si="15"/>
        <v>0.12215669755686598</v>
      </c>
    </row>
    <row r="30" spans="2:29" ht="16.5" thickTop="1" thickBot="1" x14ac:dyDescent="0.25">
      <c r="B30" s="35" t="s">
        <v>107</v>
      </c>
      <c r="C30" s="110"/>
      <c r="D30" s="178"/>
      <c r="E30" s="145"/>
      <c r="F30" s="147"/>
      <c r="G30" s="147"/>
      <c r="H30" s="145"/>
      <c r="I30" s="135"/>
      <c r="J30" s="178"/>
      <c r="K30" s="178"/>
      <c r="L30" s="145"/>
      <c r="M30" s="147"/>
      <c r="N30" s="147"/>
      <c r="O30" s="145"/>
      <c r="P30" s="135"/>
      <c r="Q30" s="110"/>
      <c r="R30" s="110"/>
      <c r="S30" s="145"/>
      <c r="T30" s="147"/>
      <c r="U30" s="147"/>
      <c r="V30" s="145"/>
      <c r="X30" s="110"/>
      <c r="Y30" s="110"/>
      <c r="Z30" s="145"/>
      <c r="AA30" s="147"/>
      <c r="AB30" s="147"/>
      <c r="AC30" s="145"/>
    </row>
    <row r="31" spans="2:29" ht="16.5" thickTop="1" thickBot="1" x14ac:dyDescent="0.25">
      <c r="B31" s="12" t="s">
        <v>123</v>
      </c>
      <c r="C31" s="114">
        <v>0.755</v>
      </c>
      <c r="D31" s="177">
        <v>0.78100000000000003</v>
      </c>
      <c r="E31" s="160" t="str">
        <f>(C31-D31)*100&amp; " p.p."</f>
        <v>-2,6 p.p.</v>
      </c>
      <c r="F31" s="114">
        <v>0.755</v>
      </c>
      <c r="G31" s="114">
        <v>0.78400000000000003</v>
      </c>
      <c r="H31" s="160" t="str">
        <f>(F31-G31)*100&amp; " p.p."</f>
        <v>-2,9 p.p.</v>
      </c>
      <c r="I31" s="134"/>
      <c r="J31" s="177">
        <v>0.84499999999999997</v>
      </c>
      <c r="K31" s="177">
        <v>0.86799999999999999</v>
      </c>
      <c r="L31" s="160" t="str">
        <f>(J31-K31)*100&amp; " p.p."</f>
        <v>-2,3 p.p.</v>
      </c>
      <c r="M31" s="114">
        <v>0.84499999999999997</v>
      </c>
      <c r="N31" s="114">
        <v>0.88400000000000001</v>
      </c>
      <c r="O31" s="160" t="str">
        <f>(M31-N31)*100&amp; " p.p."</f>
        <v>-3,9 p.p.</v>
      </c>
      <c r="P31" s="134"/>
      <c r="Q31" s="114">
        <v>0.80600000000000005</v>
      </c>
      <c r="R31" s="114">
        <v>0.85199999999999998</v>
      </c>
      <c r="S31" s="180" t="s">
        <v>247</v>
      </c>
      <c r="T31" s="114">
        <v>0.80600000000000005</v>
      </c>
      <c r="U31" s="114">
        <v>0.85199999999999998</v>
      </c>
      <c r="V31" s="180" t="s">
        <v>247</v>
      </c>
      <c r="X31" s="114">
        <v>0.61599999999999999</v>
      </c>
      <c r="Y31" s="114">
        <v>0.62</v>
      </c>
      <c r="Z31" s="160" t="str">
        <f>(X31-Y31)*100&amp; " p.p."</f>
        <v>-0,4 p.p.</v>
      </c>
      <c r="AA31" s="114">
        <v>0.61599999999999999</v>
      </c>
      <c r="AB31" s="114">
        <v>0.62</v>
      </c>
      <c r="AC31" s="160" t="str">
        <f>(AA31-AB31)*100&amp; " p.p."</f>
        <v>-0,4 p.p.</v>
      </c>
    </row>
    <row r="32" spans="2:29" ht="16.5" thickTop="1" thickBot="1" x14ac:dyDescent="0.25">
      <c r="B32" s="12" t="s">
        <v>124</v>
      </c>
      <c r="C32" s="110">
        <v>286.89999999999998</v>
      </c>
      <c r="D32" s="178">
        <v>264.39999999999998</v>
      </c>
      <c r="E32" s="146">
        <f t="shared" ref="E32:E33" si="16">C32/D32-1</f>
        <v>8.509833585476545E-2</v>
      </c>
      <c r="F32" s="147">
        <v>286.89999999999998</v>
      </c>
      <c r="G32" s="147">
        <v>266.60000000000002</v>
      </c>
      <c r="H32" s="146">
        <f t="shared" ref="H32:H33" si="17">F32/G32-1</f>
        <v>7.6144036009001992E-2</v>
      </c>
      <c r="I32" s="135"/>
      <c r="J32" s="178">
        <v>308.7</v>
      </c>
      <c r="K32" s="178">
        <v>284.89999999999998</v>
      </c>
      <c r="L32" s="146">
        <f t="shared" ref="L32:L33" si="18">J32/K32-1</f>
        <v>8.3538083538083674E-2</v>
      </c>
      <c r="M32" s="147">
        <v>308.7</v>
      </c>
      <c r="N32" s="147">
        <v>291.89999999999998</v>
      </c>
      <c r="O32" s="146">
        <f t="shared" ref="O32:O33" si="19">M32/N32-1</f>
        <v>5.755395683453246E-2</v>
      </c>
      <c r="P32" s="135"/>
      <c r="Q32" s="110">
        <v>320.7</v>
      </c>
      <c r="R32" s="110">
        <v>299.89999999999998</v>
      </c>
      <c r="S32" s="146">
        <f t="shared" ref="S32:S33" si="20">Q32/R32-1</f>
        <v>6.9356452150716841E-2</v>
      </c>
      <c r="T32" s="147">
        <v>320.7</v>
      </c>
      <c r="U32" s="147">
        <v>299.89999999999998</v>
      </c>
      <c r="V32" s="146">
        <f t="shared" ref="V32:V33" si="21">T32/U32-1</f>
        <v>6.9356452150716841E-2</v>
      </c>
      <c r="X32" s="110">
        <v>215</v>
      </c>
      <c r="Y32" s="110">
        <v>187.7</v>
      </c>
      <c r="Z32" s="146">
        <f t="shared" ref="Z32:Z33" si="22">X32/Y32-1</f>
        <v>0.14544485881726166</v>
      </c>
      <c r="AA32" s="147">
        <v>215</v>
      </c>
      <c r="AB32" s="147">
        <v>187.7</v>
      </c>
      <c r="AC32" s="146">
        <f t="shared" ref="AC32:AC33" si="23">AA32/AB32-1</f>
        <v>0.14544485881726166</v>
      </c>
    </row>
    <row r="33" spans="2:29" ht="16.5" thickTop="1" thickBot="1" x14ac:dyDescent="0.25">
      <c r="B33" s="12" t="s">
        <v>125</v>
      </c>
      <c r="C33" s="110">
        <v>216.5</v>
      </c>
      <c r="D33" s="178">
        <v>206.5</v>
      </c>
      <c r="E33" s="146">
        <f t="shared" si="16"/>
        <v>4.8426150121065437E-2</v>
      </c>
      <c r="F33" s="147">
        <v>216.5</v>
      </c>
      <c r="G33" s="147">
        <v>209</v>
      </c>
      <c r="H33" s="146">
        <f t="shared" si="17"/>
        <v>3.5885167464114742E-2</v>
      </c>
      <c r="I33" s="135"/>
      <c r="J33" s="178">
        <v>260.8</v>
      </c>
      <c r="K33" s="178">
        <v>247.3</v>
      </c>
      <c r="L33" s="146">
        <f t="shared" si="18"/>
        <v>5.4589567327133048E-2</v>
      </c>
      <c r="M33" s="147">
        <v>260.8</v>
      </c>
      <c r="N33" s="147">
        <v>258</v>
      </c>
      <c r="O33" s="146">
        <f t="shared" si="19"/>
        <v>1.0852713178294726E-2</v>
      </c>
      <c r="P33" s="135"/>
      <c r="Q33" s="110">
        <v>258.5</v>
      </c>
      <c r="R33" s="110">
        <v>255.5</v>
      </c>
      <c r="S33" s="146">
        <f t="shared" si="20"/>
        <v>1.1741682974559797E-2</v>
      </c>
      <c r="T33" s="147">
        <v>258.5</v>
      </c>
      <c r="U33" s="147">
        <v>255.5</v>
      </c>
      <c r="V33" s="146">
        <f t="shared" si="21"/>
        <v>1.1741682974559797E-2</v>
      </c>
      <c r="X33" s="110">
        <v>132.4</v>
      </c>
      <c r="Y33" s="110">
        <v>116.5</v>
      </c>
      <c r="Z33" s="146">
        <f t="shared" si="22"/>
        <v>0.13648068669527902</v>
      </c>
      <c r="AA33" s="147">
        <v>132.4</v>
      </c>
      <c r="AB33" s="147">
        <v>116.5</v>
      </c>
      <c r="AC33" s="146">
        <f t="shared" si="23"/>
        <v>0.13648068669527902</v>
      </c>
    </row>
    <row r="34" spans="2:29" ht="16.5" thickTop="1" thickBot="1" x14ac:dyDescent="0.25">
      <c r="B34" s="35" t="s">
        <v>108</v>
      </c>
      <c r="C34" s="110"/>
      <c r="D34" s="178"/>
      <c r="E34" s="145"/>
      <c r="F34" s="147"/>
      <c r="G34" s="147"/>
      <c r="H34" s="145"/>
      <c r="I34" s="135"/>
      <c r="J34" s="178"/>
      <c r="K34" s="178"/>
      <c r="L34" s="145"/>
      <c r="M34" s="147"/>
      <c r="N34" s="147"/>
      <c r="O34" s="145"/>
      <c r="P34" s="135"/>
      <c r="Q34" s="110"/>
      <c r="R34" s="110"/>
      <c r="S34" s="145"/>
      <c r="T34" s="147"/>
      <c r="U34" s="147"/>
      <c r="V34" s="145"/>
      <c r="X34" s="110"/>
      <c r="Y34" s="110"/>
      <c r="Z34" s="145"/>
      <c r="AA34" s="147"/>
      <c r="AB34" s="147"/>
      <c r="AC34" s="145"/>
    </row>
    <row r="35" spans="2:29" ht="16.5" thickTop="1" thickBot="1" x14ac:dyDescent="0.25">
      <c r="B35" s="12" t="s">
        <v>123</v>
      </c>
      <c r="C35" s="114">
        <v>0.77900000000000003</v>
      </c>
      <c r="D35" s="177">
        <v>0.82699999999999996</v>
      </c>
      <c r="E35" s="180" t="s">
        <v>285</v>
      </c>
      <c r="F35" s="114">
        <v>0.79900000000000004</v>
      </c>
      <c r="G35" s="114">
        <v>0.82699999999999996</v>
      </c>
      <c r="H35" s="180" t="s">
        <v>286</v>
      </c>
      <c r="I35" s="134"/>
      <c r="J35" s="177">
        <v>0.77700000000000002</v>
      </c>
      <c r="K35" s="177">
        <v>0.88200000000000001</v>
      </c>
      <c r="L35" s="160" t="str">
        <f>(J35-K35)*100&amp; " p.p."</f>
        <v>-10,5 p.p.</v>
      </c>
      <c r="M35" s="114">
        <v>0.83499999999999996</v>
      </c>
      <c r="N35" s="114">
        <v>0.88200000000000001</v>
      </c>
      <c r="O35" s="160" t="str">
        <f>(M35-N35)*100&amp; " p.p."</f>
        <v>-4,7 p.p.</v>
      </c>
      <c r="P35" s="134"/>
      <c r="Q35" s="114">
        <v>0.84899999999999998</v>
      </c>
      <c r="R35" s="114">
        <v>0.88700000000000001</v>
      </c>
      <c r="S35" s="180" t="s">
        <v>248</v>
      </c>
      <c r="T35" s="114">
        <v>0.84899999999999998</v>
      </c>
      <c r="U35" s="114">
        <v>0.88700000000000001</v>
      </c>
      <c r="V35" s="180" t="s">
        <v>248</v>
      </c>
      <c r="X35" s="114">
        <v>0.71199999999999997</v>
      </c>
      <c r="Y35" s="114">
        <v>0.71099999999999997</v>
      </c>
      <c r="Z35" s="160" t="str">
        <f>(X35-Y35)*100&amp; " p.p."</f>
        <v>0,1 p.p.</v>
      </c>
      <c r="AA35" s="114">
        <v>0.71199999999999997</v>
      </c>
      <c r="AB35" s="114">
        <v>0.71099999999999997</v>
      </c>
      <c r="AC35" s="160" t="str">
        <f>(AA35-AB35)*100&amp; " p.p."</f>
        <v>0,1 p.p.</v>
      </c>
    </row>
    <row r="36" spans="2:29" ht="16.5" thickTop="1" thickBot="1" x14ac:dyDescent="0.25">
      <c r="B36" s="12" t="s">
        <v>124</v>
      </c>
      <c r="C36" s="110">
        <v>276.39999999999998</v>
      </c>
      <c r="D36" s="178">
        <v>270</v>
      </c>
      <c r="E36" s="146">
        <f t="shared" ref="E36:E37" si="24">C36/D36-1</f>
        <v>2.370370370370356E-2</v>
      </c>
      <c r="F36" s="147">
        <v>279.8</v>
      </c>
      <c r="G36" s="147">
        <v>270</v>
      </c>
      <c r="H36" s="146">
        <f t="shared" ref="H36:H37" si="25">F36/G36-1</f>
        <v>3.6296296296296271E-2</v>
      </c>
      <c r="I36" s="135"/>
      <c r="J36" s="178">
        <v>269.39999999999998</v>
      </c>
      <c r="K36" s="178">
        <v>269.89999999999998</v>
      </c>
      <c r="L36" s="146">
        <f t="shared" ref="L36:L37" si="26">J36/K36-1</f>
        <v>-1.8525379770285566E-3</v>
      </c>
      <c r="M36" s="147">
        <v>277.8</v>
      </c>
      <c r="N36" s="147">
        <v>269.89999999999998</v>
      </c>
      <c r="O36" s="146">
        <f t="shared" ref="O36:O37" si="27">M36/N36-1</f>
        <v>2.9270100037050995E-2</v>
      </c>
      <c r="P36" s="135"/>
      <c r="Q36" s="110">
        <v>298.7</v>
      </c>
      <c r="R36" s="110">
        <v>277.10000000000002</v>
      </c>
      <c r="S36" s="146">
        <f t="shared" ref="S36:S37" si="28">Q36/R36-1</f>
        <v>7.7950198484301625E-2</v>
      </c>
      <c r="T36" s="147">
        <v>298.7</v>
      </c>
      <c r="U36" s="147">
        <v>277.10000000000002</v>
      </c>
      <c r="V36" s="146">
        <f t="shared" ref="V36:V37" si="29">T36/U36-1</f>
        <v>7.7950198484301625E-2</v>
      </c>
      <c r="X36" s="110">
        <v>260.5</v>
      </c>
      <c r="Y36" s="110">
        <v>260.2</v>
      </c>
      <c r="Z36" s="146">
        <f t="shared" ref="Z36:Z37" si="30">X36/Y36-1</f>
        <v>1.1529592621060125E-3</v>
      </c>
      <c r="AA36" s="147">
        <v>260.5</v>
      </c>
      <c r="AB36" s="147">
        <v>260.2</v>
      </c>
      <c r="AC36" s="146">
        <f t="shared" ref="AC36:AC37" si="31">AA36/AB36-1</f>
        <v>1.1529592621060125E-3</v>
      </c>
    </row>
    <row r="37" spans="2:29" ht="16.5" thickTop="1" thickBot="1" x14ac:dyDescent="0.25">
      <c r="B37" s="12" t="s">
        <v>125</v>
      </c>
      <c r="C37" s="110">
        <v>215.4</v>
      </c>
      <c r="D37" s="178">
        <v>223.4</v>
      </c>
      <c r="E37" s="146">
        <f t="shared" si="24"/>
        <v>-3.5810205908684001E-2</v>
      </c>
      <c r="F37" s="147">
        <v>223.6</v>
      </c>
      <c r="G37" s="147">
        <v>223.4</v>
      </c>
      <c r="H37" s="146">
        <f t="shared" si="25"/>
        <v>8.9525514771704451E-4</v>
      </c>
      <c r="I37" s="135"/>
      <c r="J37" s="178">
        <v>209.4</v>
      </c>
      <c r="K37" s="178">
        <v>237.9</v>
      </c>
      <c r="L37" s="146">
        <f t="shared" si="26"/>
        <v>-0.11979823455233296</v>
      </c>
      <c r="M37" s="147">
        <v>232</v>
      </c>
      <c r="N37" s="147">
        <v>237.9</v>
      </c>
      <c r="O37" s="146">
        <f t="shared" si="27"/>
        <v>-2.4800336275746182E-2</v>
      </c>
      <c r="P37" s="135"/>
      <c r="Q37" s="110">
        <v>253.6</v>
      </c>
      <c r="R37" s="110">
        <v>245.8</v>
      </c>
      <c r="S37" s="146">
        <f t="shared" si="28"/>
        <v>3.1733116354759838E-2</v>
      </c>
      <c r="T37" s="147">
        <v>253.6</v>
      </c>
      <c r="U37" s="147">
        <v>245.8</v>
      </c>
      <c r="V37" s="146">
        <f t="shared" si="29"/>
        <v>3.1733116354759838E-2</v>
      </c>
      <c r="X37" s="110">
        <v>185.5</v>
      </c>
      <c r="Y37" s="110">
        <v>185.1</v>
      </c>
      <c r="Z37" s="146">
        <f t="shared" si="30"/>
        <v>2.160994057266441E-3</v>
      </c>
      <c r="AA37" s="147">
        <v>185.5</v>
      </c>
      <c r="AB37" s="147">
        <v>185.1</v>
      </c>
      <c r="AC37" s="146">
        <f t="shared" si="31"/>
        <v>2.160994057266441E-3</v>
      </c>
    </row>
    <row r="38" spans="2:29" ht="15.75" thickTop="1" x14ac:dyDescent="0.2">
      <c r="B38" s="23"/>
      <c r="I38" s="135"/>
      <c r="P38" s="135"/>
    </row>
    <row r="39" spans="2:29" ht="36" x14ac:dyDescent="0.2">
      <c r="B39" s="23" t="s">
        <v>200</v>
      </c>
      <c r="I39" s="135"/>
      <c r="P39" s="135"/>
    </row>
    <row r="40" spans="2:29" x14ac:dyDescent="0.2">
      <c r="B40" s="23"/>
      <c r="I40" s="135"/>
      <c r="P40" s="135"/>
    </row>
    <row r="41" spans="2:29" ht="15.75" thickBot="1" x14ac:dyDescent="0.25">
      <c r="B41" s="23"/>
      <c r="I41" s="135"/>
      <c r="P41" s="135"/>
    </row>
    <row r="42" spans="2:29" ht="22.5" customHeight="1" thickTop="1" thickBot="1" x14ac:dyDescent="0.25">
      <c r="B42" s="214" t="s">
        <v>155</v>
      </c>
      <c r="C42" s="183" t="s">
        <v>262</v>
      </c>
      <c r="D42" s="183" t="s">
        <v>263</v>
      </c>
      <c r="E42" s="210" t="s">
        <v>172</v>
      </c>
      <c r="F42" s="183" t="s">
        <v>262</v>
      </c>
      <c r="G42" s="183" t="s">
        <v>263</v>
      </c>
      <c r="H42" s="210" t="s">
        <v>172</v>
      </c>
      <c r="I42" s="135"/>
      <c r="J42" s="183" t="s">
        <v>264</v>
      </c>
      <c r="K42" s="183" t="s">
        <v>265</v>
      </c>
      <c r="L42" s="210" t="s">
        <v>172</v>
      </c>
      <c r="M42" s="183" t="s">
        <v>264</v>
      </c>
      <c r="N42" s="183" t="s">
        <v>265</v>
      </c>
      <c r="O42" s="210" t="s">
        <v>172</v>
      </c>
      <c r="P42" s="135"/>
      <c r="Q42" s="176" t="s">
        <v>229</v>
      </c>
      <c r="R42" s="176" t="s">
        <v>230</v>
      </c>
      <c r="S42" s="210" t="s">
        <v>172</v>
      </c>
      <c r="T42" s="176" t="s">
        <v>229</v>
      </c>
      <c r="U42" s="176" t="s">
        <v>230</v>
      </c>
      <c r="V42" s="210" t="s">
        <v>172</v>
      </c>
      <c r="X42" s="176" t="s">
        <v>202</v>
      </c>
      <c r="Y42" s="176" t="s">
        <v>179</v>
      </c>
      <c r="Z42" s="210" t="s">
        <v>172</v>
      </c>
      <c r="AA42" s="176" t="s">
        <v>202</v>
      </c>
      <c r="AB42" s="176" t="s">
        <v>179</v>
      </c>
      <c r="AC42" s="210" t="s">
        <v>172</v>
      </c>
    </row>
    <row r="43" spans="2:29" ht="22.5" customHeight="1" thickTop="1" thickBot="1" x14ac:dyDescent="0.25">
      <c r="B43" s="194"/>
      <c r="C43" s="195" t="s">
        <v>173</v>
      </c>
      <c r="D43" s="207"/>
      <c r="E43" s="211"/>
      <c r="F43" s="195" t="s">
        <v>174</v>
      </c>
      <c r="G43" s="207"/>
      <c r="H43" s="211"/>
      <c r="I43" s="135"/>
      <c r="J43" s="195" t="s">
        <v>173</v>
      </c>
      <c r="K43" s="207"/>
      <c r="L43" s="211"/>
      <c r="M43" s="195" t="s">
        <v>174</v>
      </c>
      <c r="N43" s="207"/>
      <c r="O43" s="211"/>
      <c r="P43" s="135"/>
      <c r="Q43" s="195" t="s">
        <v>173</v>
      </c>
      <c r="R43" s="207"/>
      <c r="S43" s="211"/>
      <c r="T43" s="195" t="s">
        <v>174</v>
      </c>
      <c r="U43" s="207"/>
      <c r="V43" s="211"/>
      <c r="X43" s="195" t="s">
        <v>173</v>
      </c>
      <c r="Y43" s="207"/>
      <c r="Z43" s="211"/>
      <c r="AA43" s="195" t="s">
        <v>174</v>
      </c>
      <c r="AB43" s="207"/>
      <c r="AC43" s="211"/>
    </row>
    <row r="44" spans="2:29" ht="16.5" thickTop="1" thickBot="1" x14ac:dyDescent="0.25">
      <c r="B44" s="31" t="s">
        <v>122</v>
      </c>
      <c r="C44" s="32"/>
      <c r="D44" s="32"/>
      <c r="E44" s="33"/>
      <c r="F44" s="33"/>
      <c r="G44" s="33"/>
      <c r="H44" s="33"/>
      <c r="I44" s="135"/>
      <c r="J44" s="187"/>
      <c r="K44" s="187"/>
      <c r="L44" s="187"/>
      <c r="M44" s="187"/>
      <c r="N44" s="187"/>
      <c r="O44" s="187"/>
      <c r="P44" s="135"/>
      <c r="Q44" s="32"/>
      <c r="R44" s="32"/>
      <c r="S44" s="33"/>
      <c r="T44" s="33"/>
      <c r="U44" s="33"/>
      <c r="V44" s="33"/>
      <c r="X44" s="32"/>
      <c r="Y44" s="32"/>
      <c r="Z44" s="33"/>
      <c r="AA44" s="33"/>
      <c r="AB44" s="33"/>
      <c r="AC44" s="33"/>
    </row>
    <row r="45" spans="2:29" ht="16.5" thickTop="1" thickBot="1" x14ac:dyDescent="0.25">
      <c r="B45" s="12" t="s">
        <v>123</v>
      </c>
      <c r="C45" s="114">
        <v>0.65100000000000002</v>
      </c>
      <c r="D45" s="177">
        <v>0.64500000000000002</v>
      </c>
      <c r="E45" s="180" t="s">
        <v>289</v>
      </c>
      <c r="F45" s="114">
        <v>0.66900000000000004</v>
      </c>
      <c r="G45" s="114">
        <v>0.64500000000000002</v>
      </c>
      <c r="H45" s="160" t="str">
        <f>(F45-G45)*100&amp; " p.p."</f>
        <v>2,4 p.p.</v>
      </c>
      <c r="I45" s="134"/>
      <c r="J45" s="177">
        <v>0.73799999999999999</v>
      </c>
      <c r="K45" s="177">
        <v>0.73699999999999999</v>
      </c>
      <c r="L45" s="160" t="str">
        <f>(J45-K45)*100&amp; " p.p."</f>
        <v>0,1 p.p.</v>
      </c>
      <c r="M45" s="114">
        <v>0.74399999999999999</v>
      </c>
      <c r="N45" s="114">
        <v>0.73799999999999999</v>
      </c>
      <c r="O45" s="180" t="s">
        <v>289</v>
      </c>
      <c r="P45" s="134"/>
      <c r="Q45" s="114">
        <v>0.66700000000000004</v>
      </c>
      <c r="R45" s="114">
        <v>0.64800000000000002</v>
      </c>
      <c r="S45" s="180" t="s">
        <v>251</v>
      </c>
      <c r="T45" s="114">
        <v>0.68500000000000005</v>
      </c>
      <c r="U45" s="114">
        <v>0.64700000000000002</v>
      </c>
      <c r="V45" s="180" t="s">
        <v>211</v>
      </c>
      <c r="X45" s="114">
        <v>0.52800000000000002</v>
      </c>
      <c r="Y45" s="114">
        <v>0.53500000000000003</v>
      </c>
      <c r="Z45" s="162" t="s">
        <v>210</v>
      </c>
      <c r="AA45" s="114">
        <v>0.56599999999999995</v>
      </c>
      <c r="AB45" s="114">
        <v>0.53900000000000003</v>
      </c>
      <c r="AC45" s="160" t="s">
        <v>185</v>
      </c>
    </row>
    <row r="46" spans="2:29" ht="16.5" thickTop="1" thickBot="1" x14ac:dyDescent="0.25">
      <c r="B46" s="12" t="s">
        <v>124</v>
      </c>
      <c r="C46" s="110">
        <v>214.8</v>
      </c>
      <c r="D46" s="178">
        <v>190.1</v>
      </c>
      <c r="E46" s="146">
        <f t="shared" ref="E46:E47" si="32">C46/D46-1</f>
        <v>0.12993161493950556</v>
      </c>
      <c r="F46" s="147">
        <v>193.2</v>
      </c>
      <c r="G46" s="147">
        <v>190.7</v>
      </c>
      <c r="H46" s="146">
        <f t="shared" ref="H46" si="33">F46/G46-1</f>
        <v>1.3109596224436304E-2</v>
      </c>
      <c r="I46" s="135"/>
      <c r="J46" s="178">
        <v>229.1</v>
      </c>
      <c r="K46" s="178">
        <v>193.1</v>
      </c>
      <c r="L46" s="146">
        <f t="shared" ref="L46:L47" si="34">J46/K46-1</f>
        <v>0.18643190056965309</v>
      </c>
      <c r="M46" s="147">
        <v>196.4</v>
      </c>
      <c r="N46" s="147">
        <v>193.9</v>
      </c>
      <c r="O46" s="146">
        <f t="shared" ref="O46:O47" si="35">M46/N46-1</f>
        <v>1.2893243940175436E-2</v>
      </c>
      <c r="P46" s="135"/>
      <c r="Q46" s="110">
        <v>220.2</v>
      </c>
      <c r="R46" s="110">
        <v>188.8</v>
      </c>
      <c r="S46" s="146">
        <f t="shared" ref="S46:S47" si="36">Q46/R46-1</f>
        <v>0.16631355932203373</v>
      </c>
      <c r="T46" s="147">
        <v>192.4</v>
      </c>
      <c r="U46" s="147">
        <v>189.5</v>
      </c>
      <c r="V46" s="146">
        <f t="shared" ref="V46:V47" si="37">T46/U46-1</f>
        <v>1.5303430079155689E-2</v>
      </c>
      <c r="X46" s="110">
        <v>184.7</v>
      </c>
      <c r="Y46" s="110">
        <v>186.4</v>
      </c>
      <c r="Z46" s="146">
        <f t="shared" ref="Z46:Z47" si="38">X46/Y46-1</f>
        <v>-9.1201716738198435E-3</v>
      </c>
      <c r="AA46" s="147">
        <v>190.6</v>
      </c>
      <c r="AB46" s="147">
        <v>186.6</v>
      </c>
      <c r="AC46" s="146">
        <f t="shared" ref="AC46:AC47" si="39">AA46/AB46-1</f>
        <v>2.1436227224008508E-2</v>
      </c>
    </row>
    <row r="47" spans="2:29" ht="16.5" thickTop="1" thickBot="1" x14ac:dyDescent="0.25">
      <c r="B47" s="12" t="s">
        <v>125</v>
      </c>
      <c r="C47" s="110">
        <v>139.80000000000001</v>
      </c>
      <c r="D47" s="178">
        <v>122.6</v>
      </c>
      <c r="E47" s="146">
        <f t="shared" si="32"/>
        <v>0.14029363784665594</v>
      </c>
      <c r="F47" s="147">
        <v>129.30000000000001</v>
      </c>
      <c r="G47" s="147">
        <v>123.1</v>
      </c>
      <c r="H47" s="146">
        <f t="shared" ref="H47" si="40">F47/G47-1</f>
        <v>5.0365556458164207E-2</v>
      </c>
      <c r="I47" s="135"/>
      <c r="J47" s="178">
        <v>169.1</v>
      </c>
      <c r="K47" s="178">
        <v>142.30000000000001</v>
      </c>
      <c r="L47" s="146">
        <f t="shared" si="34"/>
        <v>0.18833450456781442</v>
      </c>
      <c r="M47" s="147">
        <v>146</v>
      </c>
      <c r="N47" s="147">
        <v>143</v>
      </c>
      <c r="O47" s="146">
        <f t="shared" si="35"/>
        <v>2.0979020979021046E-2</v>
      </c>
      <c r="P47" s="135"/>
      <c r="Q47" s="110">
        <v>146.9</v>
      </c>
      <c r="R47" s="110">
        <v>122.3</v>
      </c>
      <c r="S47" s="146">
        <f t="shared" si="36"/>
        <v>0.20114472608340161</v>
      </c>
      <c r="T47" s="147">
        <v>131.80000000000001</v>
      </c>
      <c r="U47" s="147">
        <v>122.7</v>
      </c>
      <c r="V47" s="146">
        <f t="shared" si="37"/>
        <v>7.4164629176854291E-2</v>
      </c>
      <c r="X47" s="110">
        <v>97.6</v>
      </c>
      <c r="Y47" s="110">
        <v>99.8</v>
      </c>
      <c r="Z47" s="146">
        <f t="shared" si="38"/>
        <v>-2.2044088176352727E-2</v>
      </c>
      <c r="AA47" s="147">
        <v>108</v>
      </c>
      <c r="AB47" s="147">
        <v>100.5</v>
      </c>
      <c r="AC47" s="146">
        <f t="shared" si="39"/>
        <v>7.4626865671641784E-2</v>
      </c>
    </row>
    <row r="48" spans="2:29" ht="16.5" thickTop="1" thickBot="1" x14ac:dyDescent="0.25">
      <c r="B48" s="35" t="s">
        <v>126</v>
      </c>
      <c r="C48" s="110"/>
      <c r="D48" s="178"/>
      <c r="E48" s="145"/>
      <c r="F48" s="147"/>
      <c r="G48" s="147"/>
      <c r="H48" s="145"/>
      <c r="I48" s="135"/>
      <c r="J48" s="178"/>
      <c r="K48" s="178"/>
      <c r="L48" s="145"/>
      <c r="M48" s="147"/>
      <c r="N48" s="147"/>
      <c r="O48" s="145"/>
      <c r="P48" s="135"/>
      <c r="Q48" s="110"/>
      <c r="R48" s="110"/>
      <c r="S48" s="145"/>
      <c r="T48" s="147"/>
      <c r="U48" s="147"/>
      <c r="V48" s="145"/>
      <c r="X48" s="110"/>
      <c r="Y48" s="110"/>
      <c r="Z48" s="145"/>
      <c r="AA48" s="147"/>
      <c r="AB48" s="147"/>
      <c r="AC48" s="145"/>
    </row>
    <row r="49" spans="2:29" ht="16.5" thickTop="1" thickBot="1" x14ac:dyDescent="0.25">
      <c r="B49" s="12" t="s">
        <v>123</v>
      </c>
      <c r="C49" s="114">
        <v>0.68300000000000005</v>
      </c>
      <c r="D49" s="177">
        <v>0.66200000000000003</v>
      </c>
      <c r="E49" s="160" t="str">
        <f>(C49-D49)*100&amp; " p.p."</f>
        <v>2,1 p.p.</v>
      </c>
      <c r="F49" s="114">
        <v>0.69599999999999995</v>
      </c>
      <c r="G49" s="114">
        <v>0.66100000000000003</v>
      </c>
      <c r="H49" s="180" t="s">
        <v>292</v>
      </c>
      <c r="I49" s="134"/>
      <c r="J49" s="177">
        <v>0.76500000000000001</v>
      </c>
      <c r="K49" s="177">
        <v>0.75600000000000001</v>
      </c>
      <c r="L49" s="180" t="s">
        <v>291</v>
      </c>
      <c r="M49" s="114">
        <v>0.77700000000000002</v>
      </c>
      <c r="N49" s="114">
        <v>0.75800000000000001</v>
      </c>
      <c r="O49" s="160" t="str">
        <f>(M49-N49)*100&amp; " p.p."</f>
        <v>1,9 p.p.</v>
      </c>
      <c r="P49" s="134"/>
      <c r="Q49" s="114">
        <v>0.72399999999999998</v>
      </c>
      <c r="R49" s="114">
        <v>0.69499999999999995</v>
      </c>
      <c r="S49" s="180" t="s">
        <v>252</v>
      </c>
      <c r="T49" s="114">
        <v>0.74399999999999999</v>
      </c>
      <c r="U49" s="114">
        <v>0.69299999999999995</v>
      </c>
      <c r="V49" s="180" t="s">
        <v>254</v>
      </c>
      <c r="X49" s="114">
        <v>0.53900000000000003</v>
      </c>
      <c r="Y49" s="114">
        <v>0.52600000000000002</v>
      </c>
      <c r="Z49" s="160" t="str">
        <f>(X49-Y49)*100&amp; " p.p."</f>
        <v>1,3 p.p.</v>
      </c>
      <c r="AA49" s="114">
        <v>0.56399999999999995</v>
      </c>
      <c r="AB49" s="114">
        <v>0.52600000000000002</v>
      </c>
      <c r="AC49" s="160" t="s">
        <v>211</v>
      </c>
    </row>
    <row r="50" spans="2:29" ht="16.5" thickTop="1" thickBot="1" x14ac:dyDescent="0.25">
      <c r="B50" s="12" t="s">
        <v>124</v>
      </c>
      <c r="C50" s="110">
        <v>173</v>
      </c>
      <c r="D50" s="178">
        <v>151.80000000000001</v>
      </c>
      <c r="E50" s="146">
        <f t="shared" ref="E50:E51" si="41">C50/D50-1</f>
        <v>0.13965744400527003</v>
      </c>
      <c r="F50" s="147">
        <v>155.19999999999999</v>
      </c>
      <c r="G50" s="147">
        <v>151.9</v>
      </c>
      <c r="H50" s="146">
        <f t="shared" ref="H50:H51" si="42">F50/G50-1</f>
        <v>2.1724818959841796E-2</v>
      </c>
      <c r="I50" s="135"/>
      <c r="J50" s="178">
        <v>179.4</v>
      </c>
      <c r="K50" s="178">
        <v>161.9</v>
      </c>
      <c r="L50" s="146">
        <f t="shared" ref="L50:L51" si="43">J50/K50-1</f>
        <v>0.10809141445336623</v>
      </c>
      <c r="M50" s="147">
        <v>167.6</v>
      </c>
      <c r="N50" s="147">
        <v>162.30000000000001</v>
      </c>
      <c r="O50" s="146">
        <f t="shared" ref="O50:O51" si="44">M50/N50-1</f>
        <v>3.2655576093653549E-2</v>
      </c>
      <c r="P50" s="135"/>
      <c r="Q50" s="110">
        <v>191</v>
      </c>
      <c r="R50" s="110">
        <v>151.4</v>
      </c>
      <c r="S50" s="146">
        <f t="shared" ref="S50:S51" si="45">Q50/R50-1</f>
        <v>0.26155878467635407</v>
      </c>
      <c r="T50" s="147">
        <v>156.19999999999999</v>
      </c>
      <c r="U50" s="147">
        <v>151.19999999999999</v>
      </c>
      <c r="V50" s="146">
        <f t="shared" ref="V50:V51" si="46">T50/U50-1</f>
        <v>3.3068783068783025E-2</v>
      </c>
      <c r="X50" s="110">
        <v>137.80000000000001</v>
      </c>
      <c r="Y50" s="110">
        <v>136.4</v>
      </c>
      <c r="Z50" s="146">
        <f t="shared" ref="Z50:Z51" si="47">X50/Y50-1</f>
        <v>1.0263929618768319E-2</v>
      </c>
      <c r="AA50" s="147">
        <v>137.1</v>
      </c>
      <c r="AB50" s="147">
        <v>136.4</v>
      </c>
      <c r="AC50" s="146">
        <f t="shared" ref="AC50:AC51" si="48">AA50/AB50-1</f>
        <v>5.1319648093841597E-3</v>
      </c>
    </row>
    <row r="51" spans="2:29" ht="16.5" thickTop="1" thickBot="1" x14ac:dyDescent="0.25">
      <c r="B51" s="12" t="s">
        <v>125</v>
      </c>
      <c r="C51" s="110">
        <v>118.1</v>
      </c>
      <c r="D51" s="178">
        <v>100.5</v>
      </c>
      <c r="E51" s="146">
        <f t="shared" si="41"/>
        <v>0.17512437810945269</v>
      </c>
      <c r="F51" s="147">
        <v>108</v>
      </c>
      <c r="G51" s="147">
        <v>100.3</v>
      </c>
      <c r="H51" s="146">
        <f t="shared" si="42"/>
        <v>7.6769690927218415E-2</v>
      </c>
      <c r="I51" s="135"/>
      <c r="J51" s="178">
        <v>137.30000000000001</v>
      </c>
      <c r="K51" s="178">
        <v>122.3</v>
      </c>
      <c r="L51" s="146">
        <f t="shared" si="43"/>
        <v>0.12264922322158633</v>
      </c>
      <c r="M51" s="147">
        <v>130.19999999999999</v>
      </c>
      <c r="N51" s="147">
        <v>123.1</v>
      </c>
      <c r="O51" s="146">
        <f t="shared" si="44"/>
        <v>5.76766856214459E-2</v>
      </c>
      <c r="P51" s="135"/>
      <c r="Q51" s="110">
        <v>138.4</v>
      </c>
      <c r="R51" s="110">
        <v>105.1</v>
      </c>
      <c r="S51" s="146">
        <f t="shared" si="45"/>
        <v>0.31684110371075169</v>
      </c>
      <c r="T51" s="147">
        <v>116.2</v>
      </c>
      <c r="U51" s="147">
        <v>104.9</v>
      </c>
      <c r="V51" s="146">
        <f t="shared" si="46"/>
        <v>0.10772163965681592</v>
      </c>
      <c r="X51" s="110">
        <v>74.3</v>
      </c>
      <c r="Y51" s="110">
        <v>71.7</v>
      </c>
      <c r="Z51" s="146">
        <f t="shared" si="47"/>
        <v>3.6262203626220346E-2</v>
      </c>
      <c r="AA51" s="147">
        <v>77.3</v>
      </c>
      <c r="AB51" s="147">
        <v>71.7</v>
      </c>
      <c r="AC51" s="146">
        <f t="shared" si="48"/>
        <v>7.8103207810320763E-2</v>
      </c>
    </row>
    <row r="52" spans="2:29" ht="16.5" thickTop="1" thickBot="1" x14ac:dyDescent="0.25">
      <c r="B52" s="35" t="s">
        <v>127</v>
      </c>
      <c r="C52" s="110"/>
      <c r="D52" s="178"/>
      <c r="E52" s="145"/>
      <c r="F52" s="147"/>
      <c r="G52" s="147"/>
      <c r="H52" s="145"/>
      <c r="I52" s="134"/>
      <c r="J52" s="178"/>
      <c r="K52" s="178"/>
      <c r="L52" s="145"/>
      <c r="M52" s="147"/>
      <c r="N52" s="147"/>
      <c r="O52" s="145"/>
      <c r="P52" s="134"/>
      <c r="Q52" s="110"/>
      <c r="R52" s="110"/>
      <c r="S52" s="145"/>
      <c r="T52" s="147"/>
      <c r="U52" s="147"/>
      <c r="V52" s="145"/>
      <c r="X52" s="110"/>
      <c r="Y52" s="110"/>
      <c r="Z52" s="145"/>
      <c r="AA52" s="147"/>
      <c r="AB52" s="147"/>
      <c r="AC52" s="145"/>
    </row>
    <row r="53" spans="2:29" ht="16.5" thickTop="1" thickBot="1" x14ac:dyDescent="0.25">
      <c r="B53" s="12" t="s">
        <v>123</v>
      </c>
      <c r="C53" s="114">
        <v>0.622</v>
      </c>
      <c r="D53" s="177">
        <v>0.628</v>
      </c>
      <c r="E53" s="180" t="s">
        <v>290</v>
      </c>
      <c r="F53" s="114">
        <v>0.64200000000000002</v>
      </c>
      <c r="G53" s="114">
        <v>0.63</v>
      </c>
      <c r="H53" s="160" t="str">
        <f>(F53-G53)*100&amp; " p.p."</f>
        <v>1,2 p.p.</v>
      </c>
      <c r="I53" s="134"/>
      <c r="J53" s="177">
        <v>0.71399999999999997</v>
      </c>
      <c r="K53" s="177">
        <v>0.71799999999999997</v>
      </c>
      <c r="L53" s="160" t="str">
        <f>(J53-K53)*100&amp; " p.p."</f>
        <v>-0,4 p.p.</v>
      </c>
      <c r="M53" s="114">
        <v>0.71299999999999997</v>
      </c>
      <c r="N53" s="114">
        <v>0.71799999999999997</v>
      </c>
      <c r="O53" s="160" t="str">
        <f>(M53-N53)*100&amp; " p.p."</f>
        <v>-0,5 p.p.</v>
      </c>
      <c r="P53" s="134"/>
      <c r="Q53" s="114">
        <v>0.61599999999999999</v>
      </c>
      <c r="R53" s="114">
        <v>0.60199999999999998</v>
      </c>
      <c r="S53" s="180" t="s">
        <v>253</v>
      </c>
      <c r="T53" s="114">
        <v>0.629</v>
      </c>
      <c r="U53" s="114">
        <v>0.60299999999999998</v>
      </c>
      <c r="V53" s="180" t="s">
        <v>255</v>
      </c>
      <c r="X53" s="114">
        <v>0.51900000000000002</v>
      </c>
      <c r="Y53" s="114">
        <v>0.54600000000000004</v>
      </c>
      <c r="Z53" s="160" t="str">
        <f>(X53-Y53)*100&amp; " p.p."</f>
        <v>-2,7 p.p.</v>
      </c>
      <c r="AA53" s="114">
        <v>0.56899999999999995</v>
      </c>
      <c r="AB53" s="114">
        <v>0.55300000000000005</v>
      </c>
      <c r="AC53" s="160" t="s">
        <v>207</v>
      </c>
    </row>
    <row r="54" spans="2:29" ht="16.5" thickTop="1" thickBot="1" x14ac:dyDescent="0.25">
      <c r="B54" s="12" t="s">
        <v>124</v>
      </c>
      <c r="C54" s="110">
        <v>255.9</v>
      </c>
      <c r="D54" s="178">
        <v>230.2</v>
      </c>
      <c r="E54" s="146">
        <f t="shared" ref="E54:E55" si="49">C54/D54-1</f>
        <v>0.11164205039096453</v>
      </c>
      <c r="F54" s="147">
        <v>234.3</v>
      </c>
      <c r="G54" s="147">
        <v>231</v>
      </c>
      <c r="H54" s="146">
        <f t="shared" ref="H54:H55" si="50">F54/G54-1</f>
        <v>1.4285714285714235E-2</v>
      </c>
      <c r="I54" s="135"/>
      <c r="J54" s="178">
        <v>276.5</v>
      </c>
      <c r="K54" s="178">
        <v>224.2</v>
      </c>
      <c r="L54" s="146">
        <f t="shared" ref="L54:L55" si="51">J54/K54-1</f>
        <v>0.23327386262265848</v>
      </c>
      <c r="M54" s="147">
        <v>225.5</v>
      </c>
      <c r="N54" s="147">
        <v>224.9</v>
      </c>
      <c r="O54" s="146">
        <f t="shared" ref="O54:O55" si="52">M54/N54-1</f>
        <v>2.667852378835045E-3</v>
      </c>
      <c r="P54" s="135"/>
      <c r="Q54" s="110">
        <v>250.6</v>
      </c>
      <c r="R54" s="110">
        <v>231</v>
      </c>
      <c r="S54" s="146">
        <f t="shared" ref="S54:S55" si="53">Q54/R54-1</f>
        <v>8.4848484848484729E-2</v>
      </c>
      <c r="T54" s="147">
        <v>233.8</v>
      </c>
      <c r="U54" s="147">
        <v>231.7</v>
      </c>
      <c r="V54" s="146">
        <f t="shared" ref="V54:V55" si="54">T54/U54-1</f>
        <v>9.0634441087613649E-3</v>
      </c>
      <c r="X54" s="110">
        <v>229.1</v>
      </c>
      <c r="Y54" s="110">
        <v>238.8</v>
      </c>
      <c r="Z54" s="146">
        <f t="shared" ref="Z54:Z55" si="55">X54/Y54-1</f>
        <v>-4.0619765494137372E-2</v>
      </c>
      <c r="AA54" s="147">
        <v>249.6</v>
      </c>
      <c r="AB54" s="147">
        <v>239.7</v>
      </c>
      <c r="AC54" s="146">
        <f t="shared" ref="AC54:AC55" si="56">AA54/AB54-1</f>
        <v>4.1301627033792254E-2</v>
      </c>
    </row>
    <row r="55" spans="2:29" ht="16.5" thickTop="1" thickBot="1" x14ac:dyDescent="0.25">
      <c r="B55" s="12" t="s">
        <v>125</v>
      </c>
      <c r="C55" s="110">
        <v>159.19999999999999</v>
      </c>
      <c r="D55" s="178">
        <v>144.5</v>
      </c>
      <c r="E55" s="112">
        <f t="shared" si="49"/>
        <v>0.10173010380622838</v>
      </c>
      <c r="F55" s="111">
        <v>150.4</v>
      </c>
      <c r="G55" s="111">
        <v>145.6</v>
      </c>
      <c r="H55" s="112">
        <f t="shared" si="50"/>
        <v>3.2967032967033072E-2</v>
      </c>
      <c r="I55" s="135"/>
      <c r="J55" s="178">
        <v>197.6</v>
      </c>
      <c r="K55" s="178">
        <v>161.1</v>
      </c>
      <c r="L55" s="112">
        <f t="shared" si="51"/>
        <v>0.22656734947237744</v>
      </c>
      <c r="M55" s="111">
        <v>160.80000000000001</v>
      </c>
      <c r="N55" s="111">
        <v>161.6</v>
      </c>
      <c r="O55" s="112">
        <f t="shared" si="52"/>
        <v>-4.9504950495048439E-3</v>
      </c>
      <c r="P55" s="135"/>
      <c r="Q55" s="110">
        <v>154.6</v>
      </c>
      <c r="R55" s="110">
        <v>139</v>
      </c>
      <c r="S55" s="112">
        <f t="shared" si="53"/>
        <v>0.11223021582733805</v>
      </c>
      <c r="T55" s="111">
        <v>146.9</v>
      </c>
      <c r="U55" s="111">
        <v>139.69999999999999</v>
      </c>
      <c r="V55" s="112">
        <f t="shared" si="54"/>
        <v>5.153901216893364E-2</v>
      </c>
      <c r="X55" s="110">
        <v>118.8</v>
      </c>
      <c r="Y55" s="110">
        <v>130.30000000000001</v>
      </c>
      <c r="Z55" s="112">
        <f t="shared" si="55"/>
        <v>-8.8257866462010837E-2</v>
      </c>
      <c r="AA55" s="111">
        <v>142.1</v>
      </c>
      <c r="AB55" s="111">
        <v>132.6</v>
      </c>
      <c r="AC55" s="112">
        <f t="shared" si="56"/>
        <v>7.1644042232277494E-2</v>
      </c>
    </row>
    <row r="56" spans="2:29" ht="15.75" thickTop="1" x14ac:dyDescent="0.2">
      <c r="B56" s="23"/>
      <c r="I56" s="135"/>
      <c r="P56" s="135"/>
    </row>
    <row r="57" spans="2:29" ht="15.75" thickBot="1" x14ac:dyDescent="0.25">
      <c r="B57" s="23"/>
      <c r="I57" s="135"/>
      <c r="P57" s="135"/>
    </row>
    <row r="58" spans="2:29" ht="22.5" customHeight="1" thickTop="1" thickBot="1" x14ac:dyDescent="0.25">
      <c r="B58" s="214" t="s">
        <v>156</v>
      </c>
      <c r="C58" s="183" t="s">
        <v>262</v>
      </c>
      <c r="D58" s="183" t="s">
        <v>263</v>
      </c>
      <c r="E58" s="210" t="s">
        <v>172</v>
      </c>
      <c r="F58" s="183" t="s">
        <v>262</v>
      </c>
      <c r="G58" s="183" t="s">
        <v>263</v>
      </c>
      <c r="H58" s="210" t="s">
        <v>172</v>
      </c>
      <c r="I58" s="135"/>
      <c r="J58" s="183" t="s">
        <v>264</v>
      </c>
      <c r="K58" s="183" t="s">
        <v>265</v>
      </c>
      <c r="L58" s="210" t="s">
        <v>172</v>
      </c>
      <c r="M58" s="183" t="s">
        <v>264</v>
      </c>
      <c r="N58" s="183" t="s">
        <v>265</v>
      </c>
      <c r="O58" s="210" t="s">
        <v>172</v>
      </c>
      <c r="P58" s="135"/>
      <c r="Q58" s="176" t="s">
        <v>229</v>
      </c>
      <c r="R58" s="176" t="s">
        <v>230</v>
      </c>
      <c r="S58" s="210" t="s">
        <v>172</v>
      </c>
      <c r="T58" s="176" t="s">
        <v>229</v>
      </c>
      <c r="U58" s="176" t="s">
        <v>230</v>
      </c>
      <c r="V58" s="210" t="s">
        <v>172</v>
      </c>
      <c r="X58" s="176" t="s">
        <v>202</v>
      </c>
      <c r="Y58" s="176" t="s">
        <v>179</v>
      </c>
      <c r="Z58" s="210" t="s">
        <v>172</v>
      </c>
      <c r="AA58" s="176" t="s">
        <v>202</v>
      </c>
      <c r="AB58" s="176" t="s">
        <v>179</v>
      </c>
      <c r="AC58" s="210" t="s">
        <v>172</v>
      </c>
    </row>
    <row r="59" spans="2:29" ht="22.5" customHeight="1" thickTop="1" thickBot="1" x14ac:dyDescent="0.25">
      <c r="B59" s="215"/>
      <c r="C59" s="195" t="s">
        <v>173</v>
      </c>
      <c r="D59" s="207"/>
      <c r="E59" s="211"/>
      <c r="F59" s="195" t="s">
        <v>174</v>
      </c>
      <c r="G59" s="207"/>
      <c r="H59" s="211"/>
      <c r="I59" s="135"/>
      <c r="J59" s="195" t="s">
        <v>173</v>
      </c>
      <c r="K59" s="207"/>
      <c r="L59" s="211"/>
      <c r="M59" s="195" t="s">
        <v>174</v>
      </c>
      <c r="N59" s="207"/>
      <c r="O59" s="211"/>
      <c r="P59" s="135"/>
      <c r="Q59" s="195" t="s">
        <v>173</v>
      </c>
      <c r="R59" s="207"/>
      <c r="S59" s="211"/>
      <c r="T59" s="195" t="s">
        <v>174</v>
      </c>
      <c r="U59" s="207"/>
      <c r="V59" s="211"/>
      <c r="X59" s="195" t="s">
        <v>173</v>
      </c>
      <c r="Y59" s="207"/>
      <c r="Z59" s="211"/>
      <c r="AA59" s="195" t="s">
        <v>174</v>
      </c>
      <c r="AB59" s="207"/>
      <c r="AC59" s="211"/>
    </row>
    <row r="60" spans="2:29" ht="16.5" thickTop="1" thickBot="1" x14ac:dyDescent="0.25">
      <c r="B60" s="31" t="s">
        <v>105</v>
      </c>
      <c r="C60" s="32"/>
      <c r="D60" s="32"/>
      <c r="E60" s="33"/>
      <c r="F60" s="33"/>
      <c r="G60" s="33"/>
      <c r="H60" s="33"/>
      <c r="I60" s="135"/>
      <c r="J60" s="187"/>
      <c r="K60" s="187"/>
      <c r="L60" s="187"/>
      <c r="M60" s="187"/>
      <c r="N60" s="187"/>
      <c r="O60" s="187"/>
      <c r="P60" s="135"/>
      <c r="Q60" s="32"/>
      <c r="R60" s="32"/>
      <c r="S60" s="33"/>
      <c r="T60" s="33"/>
      <c r="U60" s="33"/>
      <c r="V60" s="33"/>
      <c r="X60" s="32"/>
      <c r="Y60" s="32"/>
      <c r="Z60" s="33"/>
      <c r="AA60" s="33"/>
      <c r="AB60" s="33"/>
      <c r="AC60" s="33"/>
    </row>
    <row r="61" spans="2:29" ht="16.5" thickTop="1" thickBot="1" x14ac:dyDescent="0.25">
      <c r="B61" s="12" t="s">
        <v>123</v>
      </c>
      <c r="C61" s="114">
        <v>0.57999999999999996</v>
      </c>
      <c r="D61" s="177">
        <v>0.53900000000000003</v>
      </c>
      <c r="E61" s="180" t="s">
        <v>293</v>
      </c>
      <c r="F61" s="114">
        <v>0.56699999999999995</v>
      </c>
      <c r="G61" s="114">
        <v>0.54</v>
      </c>
      <c r="H61" s="180" t="s">
        <v>185</v>
      </c>
      <c r="I61" s="134"/>
      <c r="J61" s="177">
        <v>0.67</v>
      </c>
      <c r="K61" s="177">
        <v>0.64900000000000002</v>
      </c>
      <c r="L61" s="160" t="str">
        <f>(J61-K61)*100&amp; " p.p."</f>
        <v>2,1 p.p.</v>
      </c>
      <c r="M61" s="114">
        <v>0.64900000000000002</v>
      </c>
      <c r="N61" s="114">
        <v>0.64700000000000002</v>
      </c>
      <c r="O61" s="160" t="str">
        <f>(M61-N61)*100&amp; " p.p."</f>
        <v>0,2 p.p.</v>
      </c>
      <c r="P61" s="134"/>
      <c r="Q61" s="114">
        <v>0.57099999999999995</v>
      </c>
      <c r="R61" s="114">
        <v>0.503</v>
      </c>
      <c r="S61" s="180" t="s">
        <v>256</v>
      </c>
      <c r="T61" s="114">
        <v>0.55100000000000005</v>
      </c>
      <c r="U61" s="114">
        <v>0.501</v>
      </c>
      <c r="V61" s="180" t="s">
        <v>258</v>
      </c>
      <c r="X61" s="114">
        <v>0.48699999999999999</v>
      </c>
      <c r="Y61" s="114">
        <v>0.44500000000000001</v>
      </c>
      <c r="Z61" s="160" t="str">
        <f>(X61-Y61)*100&amp; " p.p."</f>
        <v>4,2 p.p.</v>
      </c>
      <c r="AA61" s="114">
        <v>0.48199999999999998</v>
      </c>
      <c r="AB61" s="114">
        <v>0.45100000000000001</v>
      </c>
      <c r="AC61" s="160" t="str">
        <f>(AA61-AB61)*100&amp; " p.p."</f>
        <v>3,1 p.p.</v>
      </c>
    </row>
    <row r="62" spans="2:29" ht="16.5" thickTop="1" thickBot="1" x14ac:dyDescent="0.25">
      <c r="B62" s="12" t="s">
        <v>124</v>
      </c>
      <c r="C62" s="110">
        <v>179.2</v>
      </c>
      <c r="D62" s="178">
        <v>184.2</v>
      </c>
      <c r="E62" s="146">
        <f t="shared" ref="E62:E63" si="57">C62/D62-1</f>
        <v>-2.7144408251900121E-2</v>
      </c>
      <c r="F62" s="150">
        <v>180.6</v>
      </c>
      <c r="G62" s="150">
        <v>184.2</v>
      </c>
      <c r="H62" s="146">
        <f t="shared" ref="H62:H63" si="58">F62/G62-1</f>
        <v>-1.9543973941368087E-2</v>
      </c>
      <c r="I62" s="135"/>
      <c r="J62" s="178">
        <v>173</v>
      </c>
      <c r="K62" s="178">
        <v>179.5</v>
      </c>
      <c r="L62" s="146">
        <f t="shared" ref="L62:L63" si="59">J62/K62-1</f>
        <v>-3.6211699164345412E-2</v>
      </c>
      <c r="M62" s="150">
        <v>171.3</v>
      </c>
      <c r="N62" s="150">
        <v>179.2</v>
      </c>
      <c r="O62" s="146">
        <f t="shared" ref="O62:O63" si="60">M62/N62-1</f>
        <v>-4.4084821428571286E-2</v>
      </c>
      <c r="P62" s="135"/>
      <c r="Q62" s="110">
        <v>178.1</v>
      </c>
      <c r="R62" s="110">
        <v>179.1</v>
      </c>
      <c r="S62" s="146">
        <f t="shared" ref="S62:S63" si="61">Q62/R62-1</f>
        <v>-5.5834729201563738E-3</v>
      </c>
      <c r="T62" s="150">
        <v>171.9</v>
      </c>
      <c r="U62" s="150">
        <v>178.8</v>
      </c>
      <c r="V62" s="146">
        <f t="shared" ref="V62:V63" si="62">T62/U62-1</f>
        <v>-3.8590604026845665E-2</v>
      </c>
      <c r="X62" s="110">
        <v>190.3</v>
      </c>
      <c r="Y62" s="110">
        <v>200.2</v>
      </c>
      <c r="Z62" s="146">
        <f t="shared" ref="Z62:Z63" si="63">X62/Y62-1</f>
        <v>-4.9450549450549386E-2</v>
      </c>
      <c r="AA62" s="150">
        <v>209.1</v>
      </c>
      <c r="AB62" s="150">
        <v>200.9</v>
      </c>
      <c r="AC62" s="146">
        <f t="shared" ref="AC62:AC63" si="64">AA62/AB62-1</f>
        <v>4.081632653061229E-2</v>
      </c>
    </row>
    <row r="63" spans="2:29" ht="16.5" thickTop="1" thickBot="1" x14ac:dyDescent="0.25">
      <c r="B63" s="12" t="s">
        <v>125</v>
      </c>
      <c r="C63" s="110">
        <v>103.9</v>
      </c>
      <c r="D63" s="178">
        <v>99.3</v>
      </c>
      <c r="E63" s="146">
        <f t="shared" si="57"/>
        <v>4.6324269889224556E-2</v>
      </c>
      <c r="F63" s="150">
        <v>102.3</v>
      </c>
      <c r="G63" s="150">
        <v>99.4</v>
      </c>
      <c r="H63" s="146">
        <f t="shared" si="58"/>
        <v>2.9175050301810668E-2</v>
      </c>
      <c r="I63" s="135"/>
      <c r="J63" s="178">
        <v>115.8</v>
      </c>
      <c r="K63" s="178">
        <v>116.5</v>
      </c>
      <c r="L63" s="146">
        <f t="shared" si="59"/>
        <v>-6.0085836909871126E-3</v>
      </c>
      <c r="M63" s="150">
        <v>111.2</v>
      </c>
      <c r="N63" s="150">
        <v>116</v>
      </c>
      <c r="O63" s="146">
        <f t="shared" si="60"/>
        <v>-4.1379310344827558E-2</v>
      </c>
      <c r="P63" s="135"/>
      <c r="Q63" s="110">
        <v>101.7</v>
      </c>
      <c r="R63" s="110">
        <v>90</v>
      </c>
      <c r="S63" s="146">
        <f t="shared" si="61"/>
        <v>0.13000000000000012</v>
      </c>
      <c r="T63" s="150">
        <v>94.7</v>
      </c>
      <c r="U63" s="150">
        <v>89.6</v>
      </c>
      <c r="V63" s="146">
        <f t="shared" si="62"/>
        <v>5.6919642857143016E-2</v>
      </c>
      <c r="X63" s="110">
        <v>92.6</v>
      </c>
      <c r="Y63" s="110">
        <v>89.2</v>
      </c>
      <c r="Z63" s="146">
        <f t="shared" si="63"/>
        <v>3.811659192825112E-2</v>
      </c>
      <c r="AA63" s="150">
        <v>100.7</v>
      </c>
      <c r="AB63" s="150">
        <v>90.5</v>
      </c>
      <c r="AC63" s="146">
        <f t="shared" si="64"/>
        <v>0.11270718232044197</v>
      </c>
    </row>
    <row r="64" spans="2:29" ht="16.5" thickTop="1" thickBot="1" x14ac:dyDescent="0.25">
      <c r="B64" s="35" t="s">
        <v>106</v>
      </c>
      <c r="C64" s="110"/>
      <c r="D64" s="178"/>
      <c r="E64" s="145"/>
      <c r="F64" s="150"/>
      <c r="G64" s="150"/>
      <c r="H64" s="145"/>
      <c r="I64" s="135"/>
      <c r="J64" s="178"/>
      <c r="K64" s="178"/>
      <c r="L64" s="145"/>
      <c r="M64" s="150"/>
      <c r="N64" s="150"/>
      <c r="O64" s="145"/>
      <c r="P64" s="135"/>
      <c r="Q64" s="110"/>
      <c r="R64" s="110"/>
      <c r="S64" s="145"/>
      <c r="T64" s="150"/>
      <c r="U64" s="150"/>
      <c r="V64" s="145"/>
      <c r="X64" s="110"/>
      <c r="Y64" s="110"/>
      <c r="Z64" s="145"/>
      <c r="AA64" s="150"/>
      <c r="AB64" s="150"/>
      <c r="AC64" s="145"/>
    </row>
    <row r="65" spans="2:29" ht="16.5" thickTop="1" thickBot="1" x14ac:dyDescent="0.25">
      <c r="B65" s="12" t="s">
        <v>123</v>
      </c>
      <c r="C65" s="114">
        <v>0.80600000000000005</v>
      </c>
      <c r="D65" s="177">
        <v>0.748</v>
      </c>
      <c r="E65" s="180" t="s">
        <v>294</v>
      </c>
      <c r="F65" s="114">
        <v>0.77100000000000002</v>
      </c>
      <c r="G65" s="114">
        <v>0.748</v>
      </c>
      <c r="H65" s="160" t="str">
        <f>(F65-G65)*100&amp; " p.p."</f>
        <v>2,3 p.p.</v>
      </c>
      <c r="I65" s="134"/>
      <c r="J65" s="177">
        <v>0.85599999999999998</v>
      </c>
      <c r="K65" s="177">
        <v>0.82099999999999995</v>
      </c>
      <c r="L65" s="160" t="str">
        <f>(J65-K65)*100&amp; " p.p."</f>
        <v>3,5 p.p.</v>
      </c>
      <c r="M65" s="114">
        <v>0.85299999999999998</v>
      </c>
      <c r="N65" s="114">
        <v>0.82099999999999995</v>
      </c>
      <c r="O65" s="160" t="str">
        <f>(M65-N65)*100&amp; " p.p."</f>
        <v>3,2 p.p.</v>
      </c>
      <c r="P65" s="134"/>
      <c r="Q65" s="114">
        <v>0.80600000000000005</v>
      </c>
      <c r="R65" s="114">
        <v>0.86199999999999999</v>
      </c>
      <c r="S65" s="180" t="s">
        <v>257</v>
      </c>
      <c r="T65" s="114">
        <v>0.83899999999999997</v>
      </c>
      <c r="U65" s="114">
        <v>0.86199999999999999</v>
      </c>
      <c r="V65" s="180" t="s">
        <v>259</v>
      </c>
      <c r="X65" s="114">
        <v>0.59299999999999997</v>
      </c>
      <c r="Y65" s="114">
        <v>0.55700000000000005</v>
      </c>
      <c r="Z65" s="160" t="s">
        <v>212</v>
      </c>
      <c r="AA65" s="114">
        <v>0.61799999999999999</v>
      </c>
      <c r="AB65" s="114">
        <v>0.55700000000000005</v>
      </c>
      <c r="AC65" s="160" t="s">
        <v>213</v>
      </c>
    </row>
    <row r="66" spans="2:29" ht="16.5" thickTop="1" thickBot="1" x14ac:dyDescent="0.25">
      <c r="B66" s="12" t="s">
        <v>124</v>
      </c>
      <c r="C66" s="110">
        <v>470</v>
      </c>
      <c r="D66" s="178">
        <v>346</v>
      </c>
      <c r="E66" s="146">
        <f t="shared" ref="E66:E67" si="65">C66/D66-1</f>
        <v>0.35838150289017334</v>
      </c>
      <c r="F66" s="150">
        <v>349.7</v>
      </c>
      <c r="G66" s="150">
        <v>346</v>
      </c>
      <c r="H66" s="146">
        <f t="shared" ref="H66:H67" si="66">F66/G66-1</f>
        <v>1.0693641618497063E-2</v>
      </c>
      <c r="I66" s="135"/>
      <c r="J66" s="178">
        <v>478</v>
      </c>
      <c r="K66" s="178">
        <v>390.2</v>
      </c>
      <c r="L66" s="146">
        <f t="shared" ref="L66:L67" si="67">J66/K66-1</f>
        <v>0.22501281394156836</v>
      </c>
      <c r="M66" s="150">
        <v>372.8</v>
      </c>
      <c r="N66" s="150">
        <v>390.3</v>
      </c>
      <c r="O66" s="146">
        <f t="shared" ref="O66:O67" si="68">M66/N66-1</f>
        <v>-4.4837304637458386E-2</v>
      </c>
      <c r="P66" s="135"/>
      <c r="Q66" s="110">
        <v>525.29999999999995</v>
      </c>
      <c r="R66" s="110">
        <v>362.2</v>
      </c>
      <c r="S66" s="146">
        <f t="shared" ref="S66:S67" si="69">Q66/R66-1</f>
        <v>0.45030369961347305</v>
      </c>
      <c r="T66" s="150">
        <v>371.3</v>
      </c>
      <c r="U66" s="150">
        <v>362.2</v>
      </c>
      <c r="V66" s="146">
        <f t="shared" ref="V66:V67" si="70">T66/U66-1</f>
        <v>2.512424075096642E-2</v>
      </c>
      <c r="X66" s="110">
        <v>223</v>
      </c>
      <c r="Y66" s="110">
        <v>252.2</v>
      </c>
      <c r="Z66" s="146">
        <f t="shared" ref="Z66:Z67" si="71">X66/Y66-1</f>
        <v>-0.11578112609040436</v>
      </c>
      <c r="AA66" s="150">
        <v>286.8</v>
      </c>
      <c r="AB66" s="150">
        <v>252.2</v>
      </c>
      <c r="AC66" s="146">
        <f t="shared" ref="AC66:AC67" si="72">AA66/AB66-1</f>
        <v>0.13719270420301366</v>
      </c>
    </row>
    <row r="67" spans="2:29" ht="16.5" thickTop="1" thickBot="1" x14ac:dyDescent="0.25">
      <c r="B67" s="12" t="s">
        <v>125</v>
      </c>
      <c r="C67" s="110">
        <v>378.5</v>
      </c>
      <c r="D67" s="178">
        <v>258.7</v>
      </c>
      <c r="E67" s="146">
        <f t="shared" si="65"/>
        <v>0.463084654039428</v>
      </c>
      <c r="F67" s="150">
        <v>269.5</v>
      </c>
      <c r="G67" s="150">
        <v>258.7</v>
      </c>
      <c r="H67" s="146">
        <f t="shared" si="66"/>
        <v>4.1747197526092128E-2</v>
      </c>
      <c r="I67" s="135"/>
      <c r="J67" s="178">
        <v>409.2</v>
      </c>
      <c r="K67" s="178">
        <v>320.60000000000002</v>
      </c>
      <c r="L67" s="146">
        <f t="shared" si="67"/>
        <v>0.27635683094198371</v>
      </c>
      <c r="M67" s="150">
        <v>317.8</v>
      </c>
      <c r="N67" s="150">
        <v>320.60000000000002</v>
      </c>
      <c r="O67" s="146">
        <f t="shared" si="68"/>
        <v>-8.733624454148492E-3</v>
      </c>
      <c r="P67" s="135"/>
      <c r="Q67" s="110">
        <v>423.3</v>
      </c>
      <c r="R67" s="110">
        <v>312.10000000000002</v>
      </c>
      <c r="S67" s="146">
        <f t="shared" si="69"/>
        <v>0.3562960589554629</v>
      </c>
      <c r="T67" s="150">
        <v>311.60000000000002</v>
      </c>
      <c r="U67" s="150">
        <v>312.10000000000002</v>
      </c>
      <c r="V67" s="146">
        <f t="shared" si="70"/>
        <v>-1.602050624799789E-3</v>
      </c>
      <c r="X67" s="110">
        <v>132.19999999999999</v>
      </c>
      <c r="Y67" s="110">
        <v>140.4</v>
      </c>
      <c r="Z67" s="146">
        <f t="shared" si="71"/>
        <v>-5.8404558404558493E-2</v>
      </c>
      <c r="AA67" s="150">
        <v>177.1</v>
      </c>
      <c r="AB67" s="150">
        <v>140.4</v>
      </c>
      <c r="AC67" s="146">
        <f t="shared" si="72"/>
        <v>0.26139601139601121</v>
      </c>
    </row>
    <row r="68" spans="2:29" ht="16.5" thickTop="1" thickBot="1" x14ac:dyDescent="0.25">
      <c r="B68" s="35" t="s">
        <v>107</v>
      </c>
      <c r="C68" s="110"/>
      <c r="D68" s="178"/>
      <c r="E68" s="145"/>
      <c r="F68" s="150"/>
      <c r="G68" s="150"/>
      <c r="H68" s="145"/>
      <c r="I68" s="135"/>
      <c r="J68" s="178"/>
      <c r="K68" s="178"/>
      <c r="L68" s="145"/>
      <c r="M68" s="150"/>
      <c r="N68" s="150"/>
      <c r="O68" s="145"/>
      <c r="P68" s="135"/>
      <c r="Q68" s="110"/>
      <c r="R68" s="110"/>
      <c r="S68" s="145"/>
      <c r="T68" s="150"/>
      <c r="U68" s="150"/>
      <c r="V68" s="145"/>
      <c r="X68" s="110"/>
      <c r="Y68" s="110"/>
      <c r="Z68" s="145"/>
      <c r="AA68" s="150"/>
      <c r="AB68" s="150"/>
      <c r="AC68" s="145"/>
    </row>
    <row r="69" spans="2:29" ht="16.5" thickTop="1" thickBot="1" x14ac:dyDescent="0.25">
      <c r="B69" s="12" t="s">
        <v>123</v>
      </c>
      <c r="C69" s="114">
        <v>0.60699999999999998</v>
      </c>
      <c r="D69" s="177">
        <v>0.66100000000000003</v>
      </c>
      <c r="E69" s="160" t="str">
        <f>(C69-D69)*100&amp; " p.p."</f>
        <v>-5,4 p.p.</v>
      </c>
      <c r="F69" s="114">
        <v>0.47599999999999998</v>
      </c>
      <c r="G69" s="114">
        <v>0.56499999999999995</v>
      </c>
      <c r="H69" s="160" t="str">
        <f>(F69-G69)*100&amp; " p.p."</f>
        <v>-8,9 p.p.</v>
      </c>
      <c r="I69" s="134"/>
      <c r="J69" s="177">
        <v>0.74</v>
      </c>
      <c r="K69" s="177">
        <v>0.68899999999999995</v>
      </c>
      <c r="L69" s="160" t="str">
        <f>(J69-K69)*100&amp; " p.p."</f>
        <v>5,1 p.p.</v>
      </c>
      <c r="M69" s="182" t="s">
        <v>261</v>
      </c>
      <c r="N69" s="182" t="s">
        <v>261</v>
      </c>
      <c r="O69" s="182" t="s">
        <v>261</v>
      </c>
      <c r="P69" s="134"/>
      <c r="Q69" s="182" t="s">
        <v>261</v>
      </c>
      <c r="R69" s="177">
        <v>0.72799999999999998</v>
      </c>
      <c r="S69" s="182" t="s">
        <v>261</v>
      </c>
      <c r="T69" s="182" t="s">
        <v>261</v>
      </c>
      <c r="U69" s="182" t="s">
        <v>261</v>
      </c>
      <c r="V69" s="182" t="s">
        <v>261</v>
      </c>
      <c r="X69" s="114">
        <v>0.47599999999999998</v>
      </c>
      <c r="Y69" s="114">
        <v>0.56499999999999995</v>
      </c>
      <c r="Z69" s="160" t="str">
        <f>(X69-Y69)*100&amp; " p.p."</f>
        <v>-8,9 p.p.</v>
      </c>
      <c r="AA69" s="114">
        <v>0.47599999999999998</v>
      </c>
      <c r="AB69" s="114">
        <v>0.56499999999999995</v>
      </c>
      <c r="AC69" s="160" t="str">
        <f>(AA69-AB69)*100&amp; " p.p."</f>
        <v>-8,9 p.p.</v>
      </c>
    </row>
    <row r="70" spans="2:29" ht="16.5" thickTop="1" thickBot="1" x14ac:dyDescent="0.25">
      <c r="B70" s="12" t="s">
        <v>124</v>
      </c>
      <c r="C70" s="110">
        <v>164.6</v>
      </c>
      <c r="D70" s="178">
        <v>148.4</v>
      </c>
      <c r="E70" s="146">
        <f t="shared" ref="E70" si="73">C70/D70-1</f>
        <v>0.10916442048517516</v>
      </c>
      <c r="F70" s="150">
        <v>166.2</v>
      </c>
      <c r="G70" s="150">
        <v>142.30000000000001</v>
      </c>
      <c r="H70" s="146">
        <f t="shared" ref="H70:H71" si="74">F70/G70-1</f>
        <v>0.16795502459592404</v>
      </c>
      <c r="I70" s="135"/>
      <c r="J70" s="178">
        <v>164.2</v>
      </c>
      <c r="K70" s="178">
        <v>148.1</v>
      </c>
      <c r="L70" s="146">
        <f t="shared" ref="L70" si="75">J70/K70-1</f>
        <v>0.10871033085752857</v>
      </c>
      <c r="M70" s="182" t="s">
        <v>261</v>
      </c>
      <c r="N70" s="182" t="s">
        <v>261</v>
      </c>
      <c r="O70" s="182" t="s">
        <v>261</v>
      </c>
      <c r="P70" s="135"/>
      <c r="Q70" s="182" t="s">
        <v>261</v>
      </c>
      <c r="R70" s="178">
        <v>154.5</v>
      </c>
      <c r="S70" s="182" t="s">
        <v>261</v>
      </c>
      <c r="T70" s="182" t="s">
        <v>261</v>
      </c>
      <c r="U70" s="182" t="s">
        <v>261</v>
      </c>
      <c r="V70" s="182" t="s">
        <v>261</v>
      </c>
      <c r="X70" s="110">
        <v>164.8</v>
      </c>
      <c r="Y70" s="110">
        <v>140.69999999999999</v>
      </c>
      <c r="Z70" s="146">
        <f t="shared" ref="Z70" si="76">X70/Y70-1</f>
        <v>0.17128642501776858</v>
      </c>
      <c r="AA70" s="150">
        <v>164.8</v>
      </c>
      <c r="AB70" s="150">
        <v>140.69999999999999</v>
      </c>
      <c r="AC70" s="146">
        <f t="shared" ref="AC70:AC71" si="77">AA70/AB70-1</f>
        <v>0.17128642501776858</v>
      </c>
    </row>
    <row r="71" spans="2:29" ht="16.5" thickTop="1" thickBot="1" x14ac:dyDescent="0.25">
      <c r="B71" s="12" t="s">
        <v>125</v>
      </c>
      <c r="C71" s="110">
        <v>99.9</v>
      </c>
      <c r="D71" s="178">
        <v>98.1</v>
      </c>
      <c r="E71" s="146">
        <f>C71/D71-1</f>
        <v>1.8348623853211121E-2</v>
      </c>
      <c r="F71" s="150">
        <v>79.099999999999994</v>
      </c>
      <c r="G71" s="150">
        <v>80.400000000000006</v>
      </c>
      <c r="H71" s="146">
        <f t="shared" si="74"/>
        <v>-1.6169154228855898E-2</v>
      </c>
      <c r="I71" s="135"/>
      <c r="J71" s="178">
        <v>121.4</v>
      </c>
      <c r="K71" s="178">
        <v>102</v>
      </c>
      <c r="L71" s="146">
        <f>J71/K71-1</f>
        <v>0.19019607843137254</v>
      </c>
      <c r="M71" s="182" t="s">
        <v>261</v>
      </c>
      <c r="N71" s="182" t="s">
        <v>261</v>
      </c>
      <c r="O71" s="182" t="s">
        <v>261</v>
      </c>
      <c r="P71" s="135"/>
      <c r="Q71" s="182" t="s">
        <v>261</v>
      </c>
      <c r="R71" s="178">
        <v>112.4</v>
      </c>
      <c r="S71" s="182" t="s">
        <v>261</v>
      </c>
      <c r="T71" s="182" t="s">
        <v>261</v>
      </c>
      <c r="U71" s="182" t="s">
        <v>261</v>
      </c>
      <c r="V71" s="182" t="s">
        <v>261</v>
      </c>
      <c r="X71" s="110">
        <v>78.5</v>
      </c>
      <c r="Y71" s="110">
        <v>79.5</v>
      </c>
      <c r="Z71" s="146">
        <f>X71/Y71-1</f>
        <v>-1.2578616352201255E-2</v>
      </c>
      <c r="AA71" s="150">
        <v>78.5</v>
      </c>
      <c r="AB71" s="150">
        <v>79.5</v>
      </c>
      <c r="AC71" s="146">
        <f t="shared" si="77"/>
        <v>-1.2578616352201255E-2</v>
      </c>
    </row>
    <row r="72" spans="2:29" ht="16.5" thickTop="1" thickBot="1" x14ac:dyDescent="0.25">
      <c r="B72" s="35" t="s">
        <v>108</v>
      </c>
      <c r="C72" s="110"/>
      <c r="D72" s="178"/>
      <c r="E72" s="145"/>
      <c r="F72" s="150"/>
      <c r="G72" s="150"/>
      <c r="H72" s="145"/>
      <c r="I72" s="135"/>
      <c r="J72" s="178"/>
      <c r="K72" s="178"/>
      <c r="L72" s="145"/>
      <c r="M72" s="150"/>
      <c r="N72" s="150"/>
      <c r="O72" s="145"/>
      <c r="P72" s="135"/>
      <c r="Q72" s="110"/>
      <c r="R72" s="110"/>
      <c r="S72" s="145"/>
      <c r="T72" s="150"/>
      <c r="U72" s="150"/>
      <c r="V72" s="145"/>
      <c r="X72" s="110"/>
      <c r="Y72" s="110"/>
      <c r="Z72" s="145"/>
      <c r="AA72" s="150"/>
      <c r="AB72" s="150"/>
      <c r="AC72" s="145"/>
    </row>
    <row r="73" spans="2:29" ht="16.5" thickTop="1" thickBot="1" x14ac:dyDescent="0.25">
      <c r="B73" s="12" t="s">
        <v>123</v>
      </c>
      <c r="C73" s="114">
        <v>0.69599999999999995</v>
      </c>
      <c r="D73" s="177">
        <v>0.746</v>
      </c>
      <c r="E73" s="160" t="str">
        <f>(C73-D73)*100&amp; " p.p."</f>
        <v>-5 p.p.</v>
      </c>
      <c r="F73" s="114">
        <v>0.76800000000000002</v>
      </c>
      <c r="G73" s="114">
        <v>0.746</v>
      </c>
      <c r="H73" s="160" t="str">
        <f>(F73-G73)*100&amp; " p.p."</f>
        <v>2,2 p.p.</v>
      </c>
      <c r="I73" s="134"/>
      <c r="J73" s="177">
        <v>0.77900000000000003</v>
      </c>
      <c r="K73" s="177">
        <v>0.82699999999999996</v>
      </c>
      <c r="L73" s="180" t="s">
        <v>285</v>
      </c>
      <c r="M73" s="114">
        <v>0.83599999999999997</v>
      </c>
      <c r="N73" s="114">
        <v>0.82699999999999996</v>
      </c>
      <c r="O73" s="180" t="s">
        <v>291</v>
      </c>
      <c r="P73" s="134"/>
      <c r="Q73" s="114">
        <v>0.73799999999999999</v>
      </c>
      <c r="R73" s="114">
        <v>0.79400000000000004</v>
      </c>
      <c r="S73" s="180" t="s">
        <v>257</v>
      </c>
      <c r="T73" s="114">
        <v>0.82199999999999995</v>
      </c>
      <c r="U73" s="114">
        <v>0.79400000000000004</v>
      </c>
      <c r="V73" s="180" t="s">
        <v>260</v>
      </c>
      <c r="X73" s="114">
        <v>0.56299999999999994</v>
      </c>
      <c r="Y73" s="114">
        <v>0.61199999999999999</v>
      </c>
      <c r="Z73" s="160" t="str">
        <f>(X73-Y73)*100&amp; " p.p."</f>
        <v>-4,9 p.p.</v>
      </c>
      <c r="AA73" s="114">
        <v>0.64</v>
      </c>
      <c r="AB73" s="114">
        <v>0.61199999999999999</v>
      </c>
      <c r="AC73" s="160" t="str">
        <f>(AA73-AB73)*100&amp; " p.p."</f>
        <v>2,8 p.p.</v>
      </c>
    </row>
    <row r="74" spans="2:29" ht="16.5" thickTop="1" thickBot="1" x14ac:dyDescent="0.25">
      <c r="B74" s="12" t="s">
        <v>124</v>
      </c>
      <c r="C74" s="110">
        <v>201.9</v>
      </c>
      <c r="D74" s="178">
        <v>190.4</v>
      </c>
      <c r="E74" s="146">
        <f t="shared" ref="E74:E75" si="78">C74/D74-1</f>
        <v>6.0399159663865554E-2</v>
      </c>
      <c r="F74" s="150">
        <v>197.3</v>
      </c>
      <c r="G74" s="150">
        <v>190.5</v>
      </c>
      <c r="H74" s="146">
        <f t="shared" ref="H74:H75" si="79">F74/G74-1</f>
        <v>3.5695538057742837E-2</v>
      </c>
      <c r="I74" s="135"/>
      <c r="J74" s="178">
        <v>215.7</v>
      </c>
      <c r="K74" s="178">
        <v>199.2</v>
      </c>
      <c r="L74" s="146">
        <f t="shared" ref="L74:L75" si="80">J74/K74-1</f>
        <v>8.2831325301204739E-2</v>
      </c>
      <c r="M74" s="150">
        <v>210.3</v>
      </c>
      <c r="N74" s="150">
        <v>199.3</v>
      </c>
      <c r="O74" s="146">
        <f t="shared" ref="O74:O75" si="81">M74/N74-1</f>
        <v>5.5193176116407505E-2</v>
      </c>
      <c r="P74" s="135"/>
      <c r="Q74" s="110">
        <v>206.3</v>
      </c>
      <c r="R74" s="110">
        <v>190.3</v>
      </c>
      <c r="S74" s="146">
        <f t="shared" ref="S74:S75" si="82">Q74/R74-1</f>
        <v>8.4077771939043533E-2</v>
      </c>
      <c r="T74" s="150">
        <v>200.8</v>
      </c>
      <c r="U74" s="150">
        <v>190.3</v>
      </c>
      <c r="V74" s="146">
        <f t="shared" ref="V74:V75" si="83">T74/U74-1</f>
        <v>5.5176037834997471E-2</v>
      </c>
      <c r="X74" s="110">
        <v>178.6</v>
      </c>
      <c r="Y74" s="110">
        <v>177.3</v>
      </c>
      <c r="Z74" s="146">
        <f t="shared" ref="Z74:Z75" si="84">X74/Y74-1</f>
        <v>7.3322053017483846E-3</v>
      </c>
      <c r="AA74" s="150">
        <v>176.4</v>
      </c>
      <c r="AB74" s="150">
        <v>177.3</v>
      </c>
      <c r="AC74" s="146">
        <f t="shared" ref="AC74:AC75" si="85">AA74/AB74-1</f>
        <v>-5.0761421319797106E-3</v>
      </c>
    </row>
    <row r="75" spans="2:29" ht="16.5" thickTop="1" thickBot="1" x14ac:dyDescent="0.25">
      <c r="B75" s="12" t="s">
        <v>125</v>
      </c>
      <c r="C75" s="110">
        <v>140.6</v>
      </c>
      <c r="D75" s="178">
        <v>142.1</v>
      </c>
      <c r="E75" s="112">
        <f t="shared" si="78"/>
        <v>-1.0555946516537684E-2</v>
      </c>
      <c r="F75" s="113">
        <v>151.5</v>
      </c>
      <c r="G75" s="113">
        <v>142.1</v>
      </c>
      <c r="H75" s="112">
        <f t="shared" si="79"/>
        <v>6.6150598170302555E-2</v>
      </c>
      <c r="I75" s="135"/>
      <c r="J75" s="178">
        <v>167.9</v>
      </c>
      <c r="K75" s="178">
        <v>164.7</v>
      </c>
      <c r="L75" s="112">
        <f t="shared" si="80"/>
        <v>1.9429265330904721E-2</v>
      </c>
      <c r="M75" s="113">
        <v>175.9</v>
      </c>
      <c r="N75" s="113">
        <v>164.8</v>
      </c>
      <c r="O75" s="112">
        <f t="shared" si="81"/>
        <v>6.7354368932038833E-2</v>
      </c>
      <c r="P75" s="135"/>
      <c r="Q75" s="110">
        <v>152.1</v>
      </c>
      <c r="R75" s="110">
        <v>151.1</v>
      </c>
      <c r="S75" s="112">
        <f t="shared" si="82"/>
        <v>6.6181336863004869E-3</v>
      </c>
      <c r="T75" s="113">
        <v>165.1</v>
      </c>
      <c r="U75" s="113">
        <v>151.1</v>
      </c>
      <c r="V75" s="112">
        <f t="shared" si="83"/>
        <v>9.2653871608206595E-2</v>
      </c>
      <c r="X75" s="110">
        <v>100.6</v>
      </c>
      <c r="Y75" s="110">
        <v>108.4</v>
      </c>
      <c r="Z75" s="112">
        <f t="shared" si="84"/>
        <v>-7.1955719557195708E-2</v>
      </c>
      <c r="AA75" s="113">
        <v>112.9</v>
      </c>
      <c r="AB75" s="113">
        <v>108.4</v>
      </c>
      <c r="AC75" s="112">
        <f t="shared" si="85"/>
        <v>4.151291512915134E-2</v>
      </c>
    </row>
    <row r="76" spans="2:29" ht="15.75" thickTop="1" x14ac:dyDescent="0.2">
      <c r="B76" s="23"/>
    </row>
    <row r="77" spans="2:29" x14ac:dyDescent="0.2">
      <c r="B77" s="23"/>
    </row>
    <row r="78" spans="2:29" x14ac:dyDescent="0.2">
      <c r="B78" s="2"/>
    </row>
    <row r="79" spans="2:29" x14ac:dyDescent="0.2">
      <c r="B79" s="23"/>
    </row>
    <row r="80" spans="2:29" x14ac:dyDescent="0.2">
      <c r="B80" s="36"/>
    </row>
    <row r="81" spans="2:2" x14ac:dyDescent="0.2">
      <c r="B81" s="23"/>
    </row>
    <row r="82" spans="2:2" x14ac:dyDescent="0.2">
      <c r="B82" s="23"/>
    </row>
    <row r="83" spans="2:2" x14ac:dyDescent="0.2">
      <c r="B83" s="23"/>
    </row>
    <row r="84" spans="2:2" x14ac:dyDescent="0.2">
      <c r="B84" s="23"/>
    </row>
  </sheetData>
  <mergeCells count="68">
    <mergeCell ref="L42:L43"/>
    <mergeCell ref="O42:O43"/>
    <mergeCell ref="J43:K43"/>
    <mergeCell ref="M43:N43"/>
    <mergeCell ref="L58:L59"/>
    <mergeCell ref="O58:O59"/>
    <mergeCell ref="J59:K59"/>
    <mergeCell ref="M59:N59"/>
    <mergeCell ref="L4:L5"/>
    <mergeCell ref="O4:O5"/>
    <mergeCell ref="J5:K5"/>
    <mergeCell ref="M5:N5"/>
    <mergeCell ref="L20:L21"/>
    <mergeCell ref="O20:O21"/>
    <mergeCell ref="J21:K21"/>
    <mergeCell ref="M21:N21"/>
    <mergeCell ref="Z42:Z43"/>
    <mergeCell ref="AC42:AC43"/>
    <mergeCell ref="X43:Y43"/>
    <mergeCell ref="AA43:AB43"/>
    <mergeCell ref="Z58:Z59"/>
    <mergeCell ref="AC58:AC59"/>
    <mergeCell ref="X59:Y59"/>
    <mergeCell ref="AA59:AB59"/>
    <mergeCell ref="Z4:Z5"/>
    <mergeCell ref="AC4:AC5"/>
    <mergeCell ref="X5:Y5"/>
    <mergeCell ref="AA5:AB5"/>
    <mergeCell ref="Z20:Z21"/>
    <mergeCell ref="AC20:AC21"/>
    <mergeCell ref="X21:Y21"/>
    <mergeCell ref="AA21:AB21"/>
    <mergeCell ref="S42:S43"/>
    <mergeCell ref="V42:V43"/>
    <mergeCell ref="Q43:R43"/>
    <mergeCell ref="T43:U43"/>
    <mergeCell ref="S58:S59"/>
    <mergeCell ref="V58:V59"/>
    <mergeCell ref="Q59:R59"/>
    <mergeCell ref="T59:U59"/>
    <mergeCell ref="S4:S5"/>
    <mergeCell ref="V4:V5"/>
    <mergeCell ref="Q5:R5"/>
    <mergeCell ref="T5:U5"/>
    <mergeCell ref="S20:S21"/>
    <mergeCell ref="V20:V21"/>
    <mergeCell ref="Q21:R21"/>
    <mergeCell ref="T21:U21"/>
    <mergeCell ref="E4:E5"/>
    <mergeCell ref="E20:E21"/>
    <mergeCell ref="B4:B5"/>
    <mergeCell ref="B20:B21"/>
    <mergeCell ref="H4:H5"/>
    <mergeCell ref="C5:D5"/>
    <mergeCell ref="F5:G5"/>
    <mergeCell ref="B42:B43"/>
    <mergeCell ref="B58:B59"/>
    <mergeCell ref="H58:H59"/>
    <mergeCell ref="H42:H43"/>
    <mergeCell ref="H20:H21"/>
    <mergeCell ref="C43:D43"/>
    <mergeCell ref="F43:G43"/>
    <mergeCell ref="C59:D59"/>
    <mergeCell ref="F59:G59"/>
    <mergeCell ref="E42:E43"/>
    <mergeCell ref="E58:E59"/>
    <mergeCell ref="C21:D21"/>
    <mergeCell ref="F21:G21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51" orientation="portrait" horizontalDpi="4294967292" verticalDpi="4294967292" r:id="rId1"/>
  <rowBreaks count="1" manualBreakCount="1">
    <brk id="41" min="1" max="22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H29"/>
  <sheetViews>
    <sheetView showGridLines="0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8" width="14.875" style="2" customWidth="1"/>
    <col min="9" max="16384" width="10.875" style="2"/>
  </cols>
  <sheetData>
    <row r="1" spans="1:8" ht="15.75" x14ac:dyDescent="0.25">
      <c r="A1" s="9" t="s">
        <v>9</v>
      </c>
    </row>
    <row r="2" spans="1:8" ht="15.75" x14ac:dyDescent="0.25">
      <c r="A2" s="9"/>
    </row>
    <row r="3" spans="1:8" ht="18.75" thickBot="1" x14ac:dyDescent="0.3">
      <c r="A3" s="9"/>
      <c r="B3" s="116" t="s">
        <v>120</v>
      </c>
    </row>
    <row r="4" spans="1:8" ht="15.75" thickTop="1" x14ac:dyDescent="0.2">
      <c r="B4" s="212"/>
      <c r="C4" s="184"/>
      <c r="D4" s="124"/>
      <c r="E4" s="218" t="s">
        <v>206</v>
      </c>
      <c r="F4" s="96"/>
      <c r="G4" s="210" t="s">
        <v>279</v>
      </c>
      <c r="H4" s="210" t="s">
        <v>280</v>
      </c>
    </row>
    <row r="5" spans="1:8" x14ac:dyDescent="0.2">
      <c r="B5" s="216"/>
      <c r="C5" s="185" t="s">
        <v>277</v>
      </c>
      <c r="D5" s="125" t="s">
        <v>240</v>
      </c>
      <c r="E5" s="219"/>
      <c r="F5" s="159" t="s">
        <v>278</v>
      </c>
      <c r="G5" s="217"/>
      <c r="H5" s="217"/>
    </row>
    <row r="6" spans="1:8" ht="15.75" thickBot="1" x14ac:dyDescent="0.25">
      <c r="B6" s="213"/>
      <c r="C6" s="186"/>
      <c r="D6" s="126"/>
      <c r="E6" s="220"/>
      <c r="F6" s="142"/>
      <c r="G6" s="211"/>
      <c r="H6" s="211"/>
    </row>
    <row r="7" spans="1:8" ht="16.5" thickTop="1" thickBot="1" x14ac:dyDescent="0.25">
      <c r="B7" s="31" t="s">
        <v>114</v>
      </c>
      <c r="C7" s="37">
        <f t="shared" ref="C7:D7" si="0">SUM(C8:C10)</f>
        <v>129</v>
      </c>
      <c r="D7" s="37">
        <f t="shared" si="0"/>
        <v>127</v>
      </c>
      <c r="E7" s="37">
        <f t="shared" ref="E7" si="1">SUM(E8:E10)</f>
        <v>124</v>
      </c>
      <c r="F7" s="37">
        <f t="shared" ref="F7" si="2">SUM(F8:F10)</f>
        <v>120</v>
      </c>
      <c r="G7" s="38">
        <f>C7/E7-1</f>
        <v>4.0322580645161255E-2</v>
      </c>
      <c r="H7" s="38">
        <f>C7/F7-1</f>
        <v>7.4999999999999956E-2</v>
      </c>
    </row>
    <row r="8" spans="1:8" ht="16.5" thickTop="1" thickBot="1" x14ac:dyDescent="0.25">
      <c r="B8" s="12" t="s">
        <v>115</v>
      </c>
      <c r="C8" s="39">
        <v>71</v>
      </c>
      <c r="D8" s="39">
        <v>72</v>
      </c>
      <c r="E8" s="39">
        <v>74</v>
      </c>
      <c r="F8" s="39">
        <v>76</v>
      </c>
      <c r="G8" s="34">
        <f>C8/E8-1</f>
        <v>-4.0540540540540571E-2</v>
      </c>
      <c r="H8" s="34">
        <f>C8/F8-1</f>
        <v>-6.5789473684210509E-2</v>
      </c>
    </row>
    <row r="9" spans="1:8" ht="16.5" thickTop="1" thickBot="1" x14ac:dyDescent="0.25">
      <c r="B9" s="12" t="s">
        <v>116</v>
      </c>
      <c r="C9" s="39">
        <v>17</v>
      </c>
      <c r="D9" s="39">
        <v>16</v>
      </c>
      <c r="E9" s="39">
        <v>13</v>
      </c>
      <c r="F9" s="39">
        <v>12</v>
      </c>
      <c r="G9" s="34">
        <f>C9/E9-1</f>
        <v>0.30769230769230771</v>
      </c>
      <c r="H9" s="34">
        <f>C9/F9-1</f>
        <v>0.41666666666666674</v>
      </c>
    </row>
    <row r="10" spans="1:8" ht="16.5" thickTop="1" thickBot="1" x14ac:dyDescent="0.25">
      <c r="B10" s="12" t="s">
        <v>117</v>
      </c>
      <c r="C10" s="39">
        <v>41</v>
      </c>
      <c r="D10" s="39">
        <v>39</v>
      </c>
      <c r="E10" s="39">
        <v>37</v>
      </c>
      <c r="F10" s="39">
        <v>32</v>
      </c>
      <c r="G10" s="34">
        <f>C10/E10-1</f>
        <v>0.10810810810810811</v>
      </c>
      <c r="H10" s="34">
        <f>C10/F10-1</f>
        <v>0.28125</v>
      </c>
    </row>
    <row r="11" spans="1:8" ht="16.5" thickTop="1" thickBot="1" x14ac:dyDescent="0.25">
      <c r="B11" s="12"/>
      <c r="C11" s="39"/>
      <c r="D11" s="39"/>
      <c r="E11" s="39"/>
      <c r="F11" s="39"/>
      <c r="G11" s="40"/>
      <c r="H11" s="40"/>
    </row>
    <row r="12" spans="1:8" ht="16.5" thickTop="1" thickBot="1" x14ac:dyDescent="0.25">
      <c r="B12" s="35" t="s">
        <v>118</v>
      </c>
      <c r="C12" s="41">
        <f t="shared" ref="C12:D12" si="3">SUM(C13:C15)</f>
        <v>21196</v>
      </c>
      <c r="D12" s="41">
        <f t="shared" si="3"/>
        <v>20904</v>
      </c>
      <c r="E12" s="41">
        <f t="shared" ref="E12" si="4">SUM(E13:E15)</f>
        <v>20420</v>
      </c>
      <c r="F12" s="41">
        <f t="shared" ref="F12" si="5">SUM(F13:F15)</f>
        <v>20142</v>
      </c>
      <c r="G12" s="38">
        <f>C12/E12-1</f>
        <v>3.8001958863858931E-2</v>
      </c>
      <c r="H12" s="38">
        <f>C12/F12-1</f>
        <v>5.2328467878065776E-2</v>
      </c>
    </row>
    <row r="13" spans="1:8" ht="16.5" thickTop="1" thickBot="1" x14ac:dyDescent="0.25">
      <c r="B13" s="12" t="s">
        <v>115</v>
      </c>
      <c r="C13" s="42">
        <v>14016</v>
      </c>
      <c r="D13" s="42">
        <v>14050</v>
      </c>
      <c r="E13" s="42">
        <v>14527</v>
      </c>
      <c r="F13" s="42">
        <v>14752</v>
      </c>
      <c r="G13" s="34">
        <f>C13/E13-1</f>
        <v>-3.5175879396984966E-2</v>
      </c>
      <c r="H13" s="34">
        <f>C13/F13-1</f>
        <v>-4.9891540130151846E-2</v>
      </c>
    </row>
    <row r="14" spans="1:8" ht="16.5" thickTop="1" thickBot="1" x14ac:dyDescent="0.25">
      <c r="B14" s="12" t="s">
        <v>116</v>
      </c>
      <c r="C14" s="42">
        <v>2544</v>
      </c>
      <c r="D14" s="42">
        <v>2429</v>
      </c>
      <c r="E14" s="42">
        <v>1791</v>
      </c>
      <c r="F14" s="42">
        <v>1696</v>
      </c>
      <c r="G14" s="34">
        <f>C14/E14-1</f>
        <v>0.4204355108877722</v>
      </c>
      <c r="H14" s="34">
        <f>C14/F14-1</f>
        <v>0.5</v>
      </c>
    </row>
    <row r="15" spans="1:8" ht="16.5" thickTop="1" thickBot="1" x14ac:dyDescent="0.25">
      <c r="B15" s="12" t="s">
        <v>117</v>
      </c>
      <c r="C15" s="42">
        <v>4636</v>
      </c>
      <c r="D15" s="42">
        <v>4425</v>
      </c>
      <c r="E15" s="42">
        <v>4102</v>
      </c>
      <c r="F15" s="42">
        <v>3694</v>
      </c>
      <c r="G15" s="34">
        <f>C15/E15-1</f>
        <v>0.13018039980497309</v>
      </c>
      <c r="H15" s="34">
        <f>C15/F15-1</f>
        <v>0.25500812127774775</v>
      </c>
    </row>
    <row r="16" spans="1:8" ht="15.75" thickTop="1" x14ac:dyDescent="0.2">
      <c r="B16" s="23"/>
      <c r="C16" s="29"/>
      <c r="D16" s="29"/>
      <c r="E16" s="29"/>
      <c r="F16" s="29"/>
      <c r="G16" s="29"/>
      <c r="H16" s="29"/>
    </row>
    <row r="26" spans="5:5" x14ac:dyDescent="0.2">
      <c r="E26" s="91"/>
    </row>
    <row r="27" spans="5:5" x14ac:dyDescent="0.2">
      <c r="E27" s="91"/>
    </row>
    <row r="28" spans="5:5" x14ac:dyDescent="0.2">
      <c r="E28" s="91"/>
    </row>
    <row r="29" spans="5:5" x14ac:dyDescent="0.2">
      <c r="E29" s="91"/>
    </row>
  </sheetData>
  <mergeCells count="4">
    <mergeCell ref="B4:B6"/>
    <mergeCell ref="H4:H6"/>
    <mergeCell ref="E4:E6"/>
    <mergeCell ref="G4:G6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96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66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5" ht="15.75" x14ac:dyDescent="0.25">
      <c r="A1" s="9" t="s">
        <v>9</v>
      </c>
    </row>
    <row r="2" spans="1:5" ht="15.75" x14ac:dyDescent="0.25">
      <c r="A2" s="9"/>
    </row>
    <row r="3" spans="1:5" ht="18" x14ac:dyDescent="0.25">
      <c r="A3" s="9"/>
      <c r="B3" s="19" t="s">
        <v>128</v>
      </c>
    </row>
    <row r="4" spans="1:5" x14ac:dyDescent="0.2">
      <c r="B4" s="221" t="s">
        <v>262</v>
      </c>
      <c r="C4" s="222" t="s">
        <v>129</v>
      </c>
      <c r="D4" s="222" t="s">
        <v>130</v>
      </c>
    </row>
    <row r="5" spans="1:5" ht="15.75" thickBot="1" x14ac:dyDescent="0.25">
      <c r="B5" s="194"/>
      <c r="C5" s="223"/>
      <c r="D5" s="223"/>
    </row>
    <row r="6" spans="1:5" ht="16.5" thickTop="1" thickBot="1" x14ac:dyDescent="0.25">
      <c r="B6" s="30" t="s">
        <v>131</v>
      </c>
      <c r="C6" s="51">
        <v>0.55500000000000005</v>
      </c>
      <c r="D6" s="51">
        <v>0.44500000000000001</v>
      </c>
      <c r="E6" s="151"/>
    </row>
    <row r="7" spans="1:5" ht="16.5" thickTop="1" thickBot="1" x14ac:dyDescent="0.25">
      <c r="B7" s="12" t="s">
        <v>105</v>
      </c>
      <c r="C7" s="51">
        <v>0.61299999999999999</v>
      </c>
      <c r="D7" s="51">
        <v>0.38700000000000001</v>
      </c>
      <c r="E7" s="151"/>
    </row>
    <row r="8" spans="1:5" ht="15.75" thickTop="1" x14ac:dyDescent="0.2">
      <c r="B8" s="36" t="s">
        <v>106</v>
      </c>
      <c r="C8" s="51">
        <v>0.44</v>
      </c>
      <c r="D8" s="51">
        <v>0.56000000000000005</v>
      </c>
      <c r="E8" s="151"/>
    </row>
    <row r="9" spans="1:5" x14ac:dyDescent="0.2">
      <c r="B9" s="36" t="s">
        <v>107</v>
      </c>
      <c r="C9" s="51">
        <v>0.45400000000000001</v>
      </c>
      <c r="D9" s="51">
        <v>0.54600000000000004</v>
      </c>
      <c r="E9" s="151"/>
    </row>
    <row r="10" spans="1:5" x14ac:dyDescent="0.2">
      <c r="B10" s="23" t="s">
        <v>108</v>
      </c>
      <c r="C10" s="51">
        <v>0.498</v>
      </c>
      <c r="D10" s="51">
        <v>0.502</v>
      </c>
      <c r="E10" s="151"/>
    </row>
    <row r="12" spans="1:5" x14ac:dyDescent="0.2">
      <c r="B12" s="221" t="s">
        <v>263</v>
      </c>
      <c r="C12" s="222" t="s">
        <v>129</v>
      </c>
      <c r="D12" s="222" t="s">
        <v>130</v>
      </c>
    </row>
    <row r="13" spans="1:5" ht="15.75" thickBot="1" x14ac:dyDescent="0.25">
      <c r="B13" s="194"/>
      <c r="C13" s="223"/>
      <c r="D13" s="223"/>
    </row>
    <row r="14" spans="1:5" ht="16.5" thickTop="1" thickBot="1" x14ac:dyDescent="0.25">
      <c r="B14" s="30" t="s">
        <v>131</v>
      </c>
      <c r="C14" s="51">
        <v>0.56899999999999995</v>
      </c>
      <c r="D14" s="51">
        <v>0.43099999999999999</v>
      </c>
    </row>
    <row r="15" spans="1:5" ht="16.5" thickTop="1" thickBot="1" x14ac:dyDescent="0.25">
      <c r="B15" s="12" t="s">
        <v>105</v>
      </c>
      <c r="C15" s="51">
        <v>0.63</v>
      </c>
      <c r="D15" s="51">
        <v>0.37</v>
      </c>
    </row>
    <row r="16" spans="1:5" ht="15.75" thickTop="1" x14ac:dyDescent="0.2">
      <c r="B16" s="36" t="s">
        <v>106</v>
      </c>
      <c r="C16" s="51">
        <v>0.45300000000000001</v>
      </c>
      <c r="D16" s="51">
        <v>0.54700000000000004</v>
      </c>
    </row>
    <row r="17" spans="2:5" x14ac:dyDescent="0.2">
      <c r="B17" s="36" t="s">
        <v>107</v>
      </c>
      <c r="C17" s="51">
        <v>0.43099999999999999</v>
      </c>
      <c r="D17" s="51">
        <v>0.56899999999999995</v>
      </c>
    </row>
    <row r="18" spans="2:5" x14ac:dyDescent="0.2">
      <c r="B18" s="23" t="s">
        <v>108</v>
      </c>
      <c r="C18" s="51">
        <v>0.54900000000000004</v>
      </c>
      <c r="D18" s="51">
        <v>0.45100000000000001</v>
      </c>
    </row>
    <row r="20" spans="2:5" x14ac:dyDescent="0.2">
      <c r="B20" s="221" t="s">
        <v>264</v>
      </c>
      <c r="C20" s="222" t="s">
        <v>129</v>
      </c>
      <c r="D20" s="222" t="s">
        <v>130</v>
      </c>
    </row>
    <row r="21" spans="2:5" ht="15.75" thickBot="1" x14ac:dyDescent="0.25">
      <c r="B21" s="194"/>
      <c r="C21" s="223"/>
      <c r="D21" s="223"/>
    </row>
    <row r="22" spans="2:5" ht="16.5" thickTop="1" thickBot="1" x14ac:dyDescent="0.25">
      <c r="B22" s="30" t="s">
        <v>131</v>
      </c>
      <c r="C22" s="51">
        <v>0.503</v>
      </c>
      <c r="D22" s="51">
        <v>0.497</v>
      </c>
      <c r="E22" s="151"/>
    </row>
    <row r="23" spans="2:5" ht="16.5" thickTop="1" thickBot="1" x14ac:dyDescent="0.25">
      <c r="B23" s="12" t="s">
        <v>105</v>
      </c>
      <c r="C23" s="51">
        <v>0.56399999999999995</v>
      </c>
      <c r="D23" s="51">
        <v>0.436</v>
      </c>
      <c r="E23" s="151"/>
    </row>
    <row r="24" spans="2:5" ht="15.75" thickTop="1" x14ac:dyDescent="0.2">
      <c r="B24" s="36" t="s">
        <v>106</v>
      </c>
      <c r="C24" s="51">
        <v>0.38200000000000001</v>
      </c>
      <c r="D24" s="51">
        <v>0.61799999999999999</v>
      </c>
      <c r="E24" s="151"/>
    </row>
    <row r="25" spans="2:5" x14ac:dyDescent="0.2">
      <c r="B25" s="36" t="s">
        <v>107</v>
      </c>
      <c r="C25" s="51">
        <v>0.45</v>
      </c>
      <c r="D25" s="51">
        <v>0.55000000000000004</v>
      </c>
      <c r="E25" s="151"/>
    </row>
    <row r="26" spans="2:5" x14ac:dyDescent="0.2">
      <c r="B26" s="23" t="s">
        <v>108</v>
      </c>
      <c r="C26" s="51">
        <v>0.36399999999999999</v>
      </c>
      <c r="D26" s="51">
        <v>0.63600000000000001</v>
      </c>
      <c r="E26" s="151"/>
    </row>
    <row r="28" spans="2:5" x14ac:dyDescent="0.2">
      <c r="B28" s="221" t="s">
        <v>265</v>
      </c>
      <c r="C28" s="222" t="s">
        <v>129</v>
      </c>
      <c r="D28" s="222" t="s">
        <v>130</v>
      </c>
    </row>
    <row r="29" spans="2:5" ht="15.75" thickBot="1" x14ac:dyDescent="0.25">
      <c r="B29" s="194"/>
      <c r="C29" s="223"/>
      <c r="D29" s="223"/>
    </row>
    <row r="30" spans="2:5" ht="16.5" thickTop="1" thickBot="1" x14ac:dyDescent="0.25">
      <c r="B30" s="30" t="s">
        <v>131</v>
      </c>
      <c r="C30" s="51">
        <v>0.52200000000000002</v>
      </c>
      <c r="D30" s="51">
        <v>0.47799999999999998</v>
      </c>
    </row>
    <row r="31" spans="2:5" ht="16.5" thickTop="1" thickBot="1" x14ac:dyDescent="0.25">
      <c r="B31" s="12" t="s">
        <v>105</v>
      </c>
      <c r="C31" s="51">
        <v>0.57299999999999995</v>
      </c>
      <c r="D31" s="51">
        <v>0.42699999999999999</v>
      </c>
    </row>
    <row r="32" spans="2:5" ht="15.75" thickTop="1" x14ac:dyDescent="0.2">
      <c r="B32" s="36" t="s">
        <v>106</v>
      </c>
      <c r="C32" s="51">
        <v>0.42199999999999999</v>
      </c>
      <c r="D32" s="51">
        <v>0.57799999999999996</v>
      </c>
    </row>
    <row r="33" spans="2:4" x14ac:dyDescent="0.2">
      <c r="B33" s="36" t="s">
        <v>107</v>
      </c>
      <c r="C33" s="51">
        <v>0.44</v>
      </c>
      <c r="D33" s="51">
        <v>0.56000000000000005</v>
      </c>
    </row>
    <row r="34" spans="2:4" x14ac:dyDescent="0.2">
      <c r="B34" s="23" t="s">
        <v>108</v>
      </c>
      <c r="C34" s="51">
        <v>0.47599999999999998</v>
      </c>
      <c r="D34" s="51">
        <v>0.52400000000000002</v>
      </c>
    </row>
    <row r="35" spans="2:4" x14ac:dyDescent="0.2">
      <c r="B35" s="23"/>
      <c r="C35" s="51"/>
      <c r="D35" s="51"/>
    </row>
    <row r="36" spans="2:4" x14ac:dyDescent="0.2">
      <c r="B36" s="221" t="s">
        <v>229</v>
      </c>
      <c r="C36" s="222" t="s">
        <v>129</v>
      </c>
      <c r="D36" s="222" t="s">
        <v>130</v>
      </c>
    </row>
    <row r="37" spans="2:4" ht="15.75" thickBot="1" x14ac:dyDescent="0.25">
      <c r="B37" s="194"/>
      <c r="C37" s="223"/>
      <c r="D37" s="223"/>
    </row>
    <row r="38" spans="2:4" ht="16.5" thickTop="1" thickBot="1" x14ac:dyDescent="0.25">
      <c r="B38" s="30" t="s">
        <v>131</v>
      </c>
      <c r="C38" s="51">
        <v>0.57999999999999996</v>
      </c>
      <c r="D38" s="51">
        <v>0.42</v>
      </c>
    </row>
    <row r="39" spans="2:4" ht="16.5" thickTop="1" thickBot="1" x14ac:dyDescent="0.25">
      <c r="B39" s="12" t="s">
        <v>105</v>
      </c>
      <c r="C39" s="51">
        <v>0.64</v>
      </c>
      <c r="D39" s="51">
        <v>0.36</v>
      </c>
    </row>
    <row r="40" spans="2:4" ht="15.75" thickTop="1" x14ac:dyDescent="0.2">
      <c r="B40" s="36" t="s">
        <v>106</v>
      </c>
      <c r="C40" s="51">
        <v>0.45300000000000001</v>
      </c>
      <c r="D40" s="51">
        <v>0.54700000000000004</v>
      </c>
    </row>
    <row r="41" spans="2:4" x14ac:dyDescent="0.2">
      <c r="B41" s="36" t="s">
        <v>107</v>
      </c>
      <c r="C41" s="51">
        <v>0.501</v>
      </c>
      <c r="D41" s="51">
        <v>0.499</v>
      </c>
    </row>
    <row r="42" spans="2:4" x14ac:dyDescent="0.2">
      <c r="B42" s="23" t="s">
        <v>108</v>
      </c>
      <c r="C42" s="51">
        <v>0.53</v>
      </c>
      <c r="D42" s="51">
        <v>0.47</v>
      </c>
    </row>
    <row r="44" spans="2:4" x14ac:dyDescent="0.2">
      <c r="B44" s="221" t="s">
        <v>230</v>
      </c>
      <c r="C44" s="222" t="s">
        <v>129</v>
      </c>
      <c r="D44" s="222" t="s">
        <v>130</v>
      </c>
    </row>
    <row r="45" spans="2:4" ht="15.75" thickBot="1" x14ac:dyDescent="0.25">
      <c r="B45" s="194"/>
      <c r="C45" s="223"/>
      <c r="D45" s="223"/>
    </row>
    <row r="46" spans="2:4" ht="16.5" thickTop="1" thickBot="1" x14ac:dyDescent="0.25">
      <c r="B46" s="30" t="s">
        <v>131</v>
      </c>
      <c r="C46" s="51">
        <v>0.58099999999999996</v>
      </c>
      <c r="D46" s="51">
        <v>0.41899999999999998</v>
      </c>
    </row>
    <row r="47" spans="2:4" ht="16.5" thickTop="1" thickBot="1" x14ac:dyDescent="0.25">
      <c r="B47" s="12" t="s">
        <v>105</v>
      </c>
      <c r="C47" s="51">
        <v>0.64600000000000002</v>
      </c>
      <c r="D47" s="51">
        <v>0.35399999999999998</v>
      </c>
    </row>
    <row r="48" spans="2:4" ht="15.75" thickTop="1" x14ac:dyDescent="0.2">
      <c r="B48" s="36" t="s">
        <v>106</v>
      </c>
      <c r="C48" s="51">
        <v>0.45700000000000002</v>
      </c>
      <c r="D48" s="51">
        <v>0.54300000000000004</v>
      </c>
    </row>
    <row r="49" spans="2:5" x14ac:dyDescent="0.2">
      <c r="B49" s="36" t="s">
        <v>107</v>
      </c>
      <c r="C49" s="51">
        <v>0.46300000000000002</v>
      </c>
      <c r="D49" s="51">
        <v>0.53700000000000003</v>
      </c>
    </row>
    <row r="50" spans="2:5" x14ac:dyDescent="0.2">
      <c r="B50" s="23" t="s">
        <v>108</v>
      </c>
      <c r="C50" s="51">
        <v>0.56399999999999995</v>
      </c>
      <c r="D50" s="51">
        <v>0.436</v>
      </c>
    </row>
    <row r="52" spans="2:5" x14ac:dyDescent="0.2">
      <c r="B52" s="221" t="s">
        <v>202</v>
      </c>
      <c r="C52" s="222" t="s">
        <v>129</v>
      </c>
      <c r="D52" s="222" t="s">
        <v>130</v>
      </c>
    </row>
    <row r="53" spans="2:5" ht="15.75" thickBot="1" x14ac:dyDescent="0.25">
      <c r="B53" s="194"/>
      <c r="C53" s="223"/>
      <c r="D53" s="223"/>
    </row>
    <row r="54" spans="2:5" ht="16.5" thickTop="1" thickBot="1" x14ac:dyDescent="0.25">
      <c r="B54" s="30" t="s">
        <v>131</v>
      </c>
      <c r="C54" s="51">
        <v>0.59</v>
      </c>
      <c r="D54" s="51">
        <v>0.41</v>
      </c>
      <c r="E54" s="151"/>
    </row>
    <row r="55" spans="2:5" ht="16.5" thickTop="1" thickBot="1" x14ac:dyDescent="0.25">
      <c r="B55" s="12" t="s">
        <v>105</v>
      </c>
      <c r="C55" s="51">
        <v>0.64</v>
      </c>
      <c r="D55" s="51">
        <v>0.36</v>
      </c>
      <c r="E55" s="151"/>
    </row>
    <row r="56" spans="2:5" ht="15.75" thickTop="1" x14ac:dyDescent="0.2">
      <c r="B56" s="36" t="s">
        <v>106</v>
      </c>
      <c r="C56" s="51">
        <v>0.502</v>
      </c>
      <c r="D56" s="51">
        <v>0.498</v>
      </c>
      <c r="E56" s="151"/>
    </row>
    <row r="57" spans="2:5" x14ac:dyDescent="0.2">
      <c r="B57" s="36" t="s">
        <v>107</v>
      </c>
      <c r="C57" s="51">
        <v>0.39800000000000002</v>
      </c>
      <c r="D57" s="51">
        <v>0.60199999999999998</v>
      </c>
      <c r="E57" s="151"/>
    </row>
    <row r="58" spans="2:5" x14ac:dyDescent="0.2">
      <c r="B58" s="23" t="s">
        <v>108</v>
      </c>
      <c r="C58" s="51">
        <v>0.64400000000000002</v>
      </c>
      <c r="D58" s="51">
        <v>0.35599999999999998</v>
      </c>
      <c r="E58" s="151"/>
    </row>
    <row r="60" spans="2:5" x14ac:dyDescent="0.2">
      <c r="B60" s="221" t="s">
        <v>179</v>
      </c>
      <c r="C60" s="222" t="s">
        <v>129</v>
      </c>
      <c r="D60" s="222" t="s">
        <v>130</v>
      </c>
    </row>
    <row r="61" spans="2:5" ht="15.75" thickBot="1" x14ac:dyDescent="0.25">
      <c r="B61" s="194"/>
      <c r="C61" s="223"/>
      <c r="D61" s="223"/>
    </row>
    <row r="62" spans="2:5" ht="16.5" thickTop="1" thickBot="1" x14ac:dyDescent="0.25">
      <c r="B62" s="30" t="s">
        <v>131</v>
      </c>
      <c r="C62" s="51">
        <v>0.61799999999999999</v>
      </c>
      <c r="D62" s="51">
        <v>0.38200000000000001</v>
      </c>
    </row>
    <row r="63" spans="2:5" ht="16.5" thickTop="1" thickBot="1" x14ac:dyDescent="0.25">
      <c r="B63" s="12" t="s">
        <v>105</v>
      </c>
      <c r="C63" s="51">
        <v>0.68500000000000005</v>
      </c>
      <c r="D63" s="51">
        <v>0.315</v>
      </c>
    </row>
    <row r="64" spans="2:5" ht="15.75" thickTop="1" x14ac:dyDescent="0.2">
      <c r="B64" s="36" t="s">
        <v>106</v>
      </c>
      <c r="C64" s="51">
        <v>0.498</v>
      </c>
      <c r="D64" s="51">
        <v>0.502</v>
      </c>
    </row>
    <row r="65" spans="2:4" x14ac:dyDescent="0.2">
      <c r="B65" s="36" t="s">
        <v>107</v>
      </c>
      <c r="C65" s="51">
        <v>0.373</v>
      </c>
      <c r="D65" s="51">
        <v>0.627</v>
      </c>
    </row>
    <row r="66" spans="2:4" x14ac:dyDescent="0.2">
      <c r="B66" s="23" t="s">
        <v>108</v>
      </c>
      <c r="C66" s="51">
        <v>0.621</v>
      </c>
      <c r="D66" s="51">
        <v>0.379</v>
      </c>
    </row>
  </sheetData>
  <mergeCells count="24">
    <mergeCell ref="B36:B37"/>
    <mergeCell ref="C36:C37"/>
    <mergeCell ref="D36:D37"/>
    <mergeCell ref="B44:B45"/>
    <mergeCell ref="C44:C45"/>
    <mergeCell ref="D44:D45"/>
    <mergeCell ref="B52:B53"/>
    <mergeCell ref="C52:C53"/>
    <mergeCell ref="D52:D53"/>
    <mergeCell ref="B60:B61"/>
    <mergeCell ref="C60:C61"/>
    <mergeCell ref="D60:D61"/>
    <mergeCell ref="B20:B21"/>
    <mergeCell ref="C20:C21"/>
    <mergeCell ref="D20:D21"/>
    <mergeCell ref="B28:B29"/>
    <mergeCell ref="C28:C29"/>
    <mergeCell ref="D28:D29"/>
    <mergeCell ref="B4:B5"/>
    <mergeCell ref="C4:C5"/>
    <mergeCell ref="D4:D5"/>
    <mergeCell ref="B12:B13"/>
    <mergeCell ref="C12:C13"/>
    <mergeCell ref="D12:D13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1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5" ht="15.75" x14ac:dyDescent="0.25">
      <c r="A1" s="9" t="s">
        <v>9</v>
      </c>
    </row>
    <row r="2" spans="1:5" ht="15.75" x14ac:dyDescent="0.25">
      <c r="A2" s="9"/>
    </row>
    <row r="3" spans="1:5" ht="18.75" thickBot="1" x14ac:dyDescent="0.3">
      <c r="A3" s="9"/>
      <c r="B3" s="15" t="s">
        <v>109</v>
      </c>
    </row>
    <row r="4" spans="1:5" ht="22.5" customHeight="1" thickTop="1" x14ac:dyDescent="0.2">
      <c r="B4" s="212"/>
      <c r="C4" s="210" t="s">
        <v>262</v>
      </c>
      <c r="D4" s="210" t="s">
        <v>263</v>
      </c>
      <c r="E4" s="210" t="s">
        <v>172</v>
      </c>
    </row>
    <row r="5" spans="1:5" ht="22.5" customHeight="1" thickBot="1" x14ac:dyDescent="0.25">
      <c r="B5" s="213"/>
      <c r="C5" s="211"/>
      <c r="D5" s="211"/>
      <c r="E5" s="211"/>
    </row>
    <row r="6" spans="1:5" ht="16.5" thickTop="1" thickBot="1" x14ac:dyDescent="0.25">
      <c r="B6" s="12" t="s">
        <v>105</v>
      </c>
      <c r="C6" s="92">
        <v>2563</v>
      </c>
      <c r="D6" s="92">
        <v>2588</v>
      </c>
      <c r="E6" s="138">
        <f>(C6-D6)/D6</f>
        <v>-9.6599690880989179E-3</v>
      </c>
    </row>
    <row r="7" spans="1:5" ht="16.5" thickTop="1" thickBot="1" x14ac:dyDescent="0.25">
      <c r="B7" s="12" t="s">
        <v>106</v>
      </c>
      <c r="C7" s="93">
        <v>884</v>
      </c>
      <c r="D7" s="93">
        <v>934</v>
      </c>
      <c r="E7" s="138">
        <f>(C7-D7)/D7</f>
        <v>-5.353319057815846E-2</v>
      </c>
    </row>
    <row r="8" spans="1:5" ht="16.5" thickTop="1" thickBot="1" x14ac:dyDescent="0.25">
      <c r="B8" s="12" t="s">
        <v>107</v>
      </c>
      <c r="C8" s="93">
        <v>236</v>
      </c>
      <c r="D8" s="93">
        <v>224</v>
      </c>
      <c r="E8" s="138">
        <f>(C8-D8)/D8</f>
        <v>5.3571428571428568E-2</v>
      </c>
    </row>
    <row r="9" spans="1:5" ht="16.5" thickTop="1" thickBot="1" x14ac:dyDescent="0.25">
      <c r="B9" s="12" t="s">
        <v>108</v>
      </c>
      <c r="C9" s="93">
        <v>334</v>
      </c>
      <c r="D9" s="93">
        <v>259</v>
      </c>
      <c r="E9" s="43">
        <f>(C9-D9)/D9</f>
        <v>0.28957528957528955</v>
      </c>
    </row>
    <row r="10" spans="1:5" ht="16.5" thickTop="1" thickBot="1" x14ac:dyDescent="0.25">
      <c r="B10" s="35" t="s">
        <v>32</v>
      </c>
      <c r="C10" s="44">
        <f>SUM(C6:C9)</f>
        <v>4017</v>
      </c>
      <c r="D10" s="44">
        <f>SUM(D6:D9)</f>
        <v>4005</v>
      </c>
      <c r="E10" s="139">
        <f>(C10-D10)/D10</f>
        <v>2.9962546816479402E-3</v>
      </c>
    </row>
    <row r="11" spans="1:5" ht="15.75" thickTop="1" x14ac:dyDescent="0.2"/>
  </sheetData>
  <mergeCells count="4">
    <mergeCell ref="B4:B5"/>
    <mergeCell ref="C4:C5"/>
    <mergeCell ref="D4:D5"/>
    <mergeCell ref="E4:E5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36"/>
  <sheetViews>
    <sheetView zoomScaleNormal="100" workbookViewId="0">
      <selection activeCell="F30" sqref="F30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2" ht="15.75" x14ac:dyDescent="0.25">
      <c r="A1" s="9" t="s">
        <v>9</v>
      </c>
    </row>
    <row r="2" spans="1:2" ht="15.75" x14ac:dyDescent="0.25">
      <c r="A2" s="9"/>
    </row>
    <row r="3" spans="1:2" ht="18" x14ac:dyDescent="0.25">
      <c r="A3" s="9"/>
      <c r="B3" s="15" t="s">
        <v>110</v>
      </c>
    </row>
    <row r="4" spans="1:2" x14ac:dyDescent="0.2">
      <c r="B4" s="18"/>
    </row>
    <row r="33" spans="2:3" x14ac:dyDescent="0.2">
      <c r="B33" s="224" t="s">
        <v>184</v>
      </c>
      <c r="C33" s="224"/>
    </row>
    <row r="36" spans="2:3" ht="15" customHeight="1" x14ac:dyDescent="0.2"/>
  </sheetData>
  <mergeCells count="1">
    <mergeCell ref="B33:C33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11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/>
  </cols>
  <sheetData>
    <row r="1" spans="1:4" ht="15.75" x14ac:dyDescent="0.25">
      <c r="A1" s="9" t="s">
        <v>9</v>
      </c>
    </row>
    <row r="2" spans="1:4" ht="15.75" x14ac:dyDescent="0.25">
      <c r="A2" s="9"/>
    </row>
    <row r="3" spans="1:4" ht="18.75" thickBot="1" x14ac:dyDescent="0.3">
      <c r="A3" s="9"/>
      <c r="B3" s="15" t="s">
        <v>113</v>
      </c>
    </row>
    <row r="4" spans="1:4" ht="46.5" customHeight="1" thickTop="1" thickBot="1" x14ac:dyDescent="0.25">
      <c r="B4" s="45" t="s">
        <v>111</v>
      </c>
      <c r="C4" s="46" t="s">
        <v>112</v>
      </c>
      <c r="D4" s="46" t="s">
        <v>167</v>
      </c>
    </row>
    <row r="5" spans="1:4" ht="16.5" thickTop="1" thickBot="1" x14ac:dyDescent="0.25">
      <c r="B5" s="12" t="s">
        <v>142</v>
      </c>
      <c r="C5" s="47">
        <v>24276415</v>
      </c>
      <c r="D5" s="39">
        <v>52.69</v>
      </c>
    </row>
    <row r="6" spans="1:4" ht="16.5" thickTop="1" thickBot="1" x14ac:dyDescent="0.25">
      <c r="B6" s="48" t="s">
        <v>177</v>
      </c>
      <c r="C6" s="49">
        <v>2303849</v>
      </c>
      <c r="D6" s="50">
        <v>4.99</v>
      </c>
    </row>
    <row r="7" spans="1:4" ht="16.5" thickTop="1" thickBot="1" x14ac:dyDescent="0.25">
      <c r="B7" s="12" t="s">
        <v>143</v>
      </c>
      <c r="C7" s="47">
        <v>4577880</v>
      </c>
      <c r="D7" s="39">
        <v>9.94</v>
      </c>
    </row>
    <row r="8" spans="1:4" ht="27.75" customHeight="1" thickTop="1" thickBot="1" x14ac:dyDescent="0.25">
      <c r="B8" s="81" t="s">
        <v>196</v>
      </c>
      <c r="C8" s="47">
        <v>2357156</v>
      </c>
      <c r="D8" s="39">
        <v>5.12</v>
      </c>
    </row>
    <row r="9" spans="1:4" ht="16.5" thickTop="1" thickBot="1" x14ac:dyDescent="0.25">
      <c r="B9" s="12" t="s">
        <v>197</v>
      </c>
      <c r="C9" s="47">
        <v>2391368</v>
      </c>
      <c r="D9" s="39">
        <v>5.19</v>
      </c>
    </row>
    <row r="10" spans="1:4" ht="16.5" thickTop="1" thickBot="1" x14ac:dyDescent="0.25">
      <c r="B10" s="12"/>
    </row>
    <row r="11" spans="1:4" ht="15.75" thickTop="1" x14ac:dyDescent="0.2"/>
  </sheetData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5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ColWidth="10.875" defaultRowHeight="15" outlineLevelRow="1" outlineLevelCol="1" x14ac:dyDescent="0.2"/>
  <cols>
    <col min="1" max="1" width="5" style="2" customWidth="1"/>
    <col min="2" max="2" width="63.875" style="5" customWidth="1"/>
    <col min="3" max="4" width="14.875" style="2" customWidth="1"/>
    <col min="5" max="6" width="14.875" style="2" hidden="1" customWidth="1" outlineLevel="1"/>
    <col min="7" max="7" width="14.875" style="2" customWidth="1" collapsed="1"/>
    <col min="8" max="8" width="14.875" style="2" customWidth="1"/>
    <col min="9" max="10" width="14.875" style="2" hidden="1" customWidth="1" outlineLevel="1"/>
    <col min="11" max="11" width="12.875" style="2" bestFit="1" customWidth="1" collapsed="1"/>
    <col min="12" max="12" width="12.75" style="2" bestFit="1" customWidth="1"/>
    <col min="13" max="16384" width="10.875" style="2"/>
  </cols>
  <sheetData>
    <row r="1" spans="1:13" ht="15.75" x14ac:dyDescent="0.25">
      <c r="A1" s="9" t="s">
        <v>9</v>
      </c>
    </row>
    <row r="2" spans="1:13" ht="15.75" x14ac:dyDescent="0.25">
      <c r="A2" s="9"/>
    </row>
    <row r="3" spans="1:13" ht="18" x14ac:dyDescent="0.25">
      <c r="B3" s="14" t="s">
        <v>43</v>
      </c>
      <c r="C3" s="13"/>
      <c r="D3" s="13"/>
      <c r="E3" s="13"/>
      <c r="F3" s="13"/>
      <c r="G3" s="13"/>
      <c r="H3" s="13"/>
      <c r="I3" s="13"/>
      <c r="J3" s="13"/>
    </row>
    <row r="4" spans="1:13" s="1" customFormat="1" ht="46.5" customHeight="1" thickBot="1" x14ac:dyDescent="0.25">
      <c r="A4" s="7"/>
      <c r="B4" s="79"/>
      <c r="C4" s="167" t="s">
        <v>262</v>
      </c>
      <c r="D4" s="181" t="s">
        <v>264</v>
      </c>
      <c r="E4" s="167" t="s">
        <v>229</v>
      </c>
      <c r="F4" s="24" t="s">
        <v>202</v>
      </c>
      <c r="G4" s="181" t="s">
        <v>263</v>
      </c>
      <c r="H4" s="181" t="s">
        <v>265</v>
      </c>
      <c r="I4" s="167" t="s">
        <v>230</v>
      </c>
      <c r="J4" s="141" t="s">
        <v>179</v>
      </c>
    </row>
    <row r="5" spans="1:13" s="5" customFormat="1" ht="16.5" thickTop="1" thickBot="1" x14ac:dyDescent="0.25">
      <c r="A5" s="7"/>
      <c r="B5" s="80" t="s">
        <v>33</v>
      </c>
      <c r="C5" s="62">
        <v>1082005</v>
      </c>
      <c r="D5" s="62">
        <v>391693</v>
      </c>
      <c r="E5" s="62">
        <v>418847</v>
      </c>
      <c r="F5" s="62">
        <v>271465</v>
      </c>
      <c r="G5" s="62">
        <v>1101454</v>
      </c>
      <c r="H5" s="62">
        <v>421924</v>
      </c>
      <c r="I5" s="62">
        <v>413579</v>
      </c>
      <c r="J5" s="62">
        <v>265951</v>
      </c>
      <c r="L5" s="130"/>
      <c r="M5" s="130"/>
    </row>
    <row r="6" spans="1:13" s="5" customFormat="1" ht="16.5" thickTop="1" thickBot="1" x14ac:dyDescent="0.25">
      <c r="A6" s="7"/>
      <c r="B6" s="81" t="s">
        <v>16</v>
      </c>
      <c r="C6" s="57">
        <v>-233713</v>
      </c>
      <c r="D6" s="57">
        <v>-81826</v>
      </c>
      <c r="E6" s="57">
        <v>-83627</v>
      </c>
      <c r="F6" s="57">
        <v>-68260</v>
      </c>
      <c r="G6" s="57">
        <v>-234088</v>
      </c>
      <c r="H6" s="57">
        <v>-86533</v>
      </c>
      <c r="I6" s="57">
        <v>-83278</v>
      </c>
      <c r="J6" s="57">
        <v>-64277</v>
      </c>
      <c r="L6" s="130"/>
      <c r="M6" s="130"/>
    </row>
    <row r="7" spans="1:13" s="5" customFormat="1" ht="16.5" thickTop="1" thickBot="1" x14ac:dyDescent="0.25">
      <c r="A7" s="7"/>
      <c r="B7" s="81" t="s">
        <v>34</v>
      </c>
      <c r="C7" s="57">
        <v>-273542</v>
      </c>
      <c r="D7" s="57">
        <v>-85868</v>
      </c>
      <c r="E7" s="57">
        <v>-93998</v>
      </c>
      <c r="F7" s="57">
        <v>-93676</v>
      </c>
      <c r="G7" s="57">
        <v>-263944</v>
      </c>
      <c r="H7" s="57">
        <v>-90123</v>
      </c>
      <c r="I7" s="57">
        <v>-87043</v>
      </c>
      <c r="J7" s="57">
        <v>-86778</v>
      </c>
      <c r="L7" s="130"/>
      <c r="M7" s="130"/>
    </row>
    <row r="8" spans="1:13" s="5" customFormat="1" ht="16.5" thickTop="1" thickBot="1" x14ac:dyDescent="0.25">
      <c r="A8" s="7"/>
      <c r="B8" s="81" t="s">
        <v>15</v>
      </c>
      <c r="C8" s="57">
        <v>-136143</v>
      </c>
      <c r="D8" s="57">
        <v>-43871</v>
      </c>
      <c r="E8" s="57">
        <v>-48159</v>
      </c>
      <c r="F8" s="57">
        <v>-44113</v>
      </c>
      <c r="G8" s="57">
        <v>-147925</v>
      </c>
      <c r="H8" s="57">
        <v>-52504</v>
      </c>
      <c r="I8" s="57">
        <v>-49570</v>
      </c>
      <c r="J8" s="57">
        <v>-45851</v>
      </c>
      <c r="L8" s="130"/>
      <c r="M8" s="130"/>
    </row>
    <row r="9" spans="1:13" s="5" customFormat="1" ht="16.5" thickTop="1" thickBot="1" x14ac:dyDescent="0.25">
      <c r="A9" s="7"/>
      <c r="B9" s="81" t="s">
        <v>17</v>
      </c>
      <c r="C9" s="57">
        <v>-31900</v>
      </c>
      <c r="D9" s="57">
        <v>-10695</v>
      </c>
      <c r="E9" s="57">
        <v>-11225</v>
      </c>
      <c r="F9" s="57">
        <v>-9980</v>
      </c>
      <c r="G9" s="169">
        <v>-31162</v>
      </c>
      <c r="H9" s="169">
        <v>-10619</v>
      </c>
      <c r="I9" s="57">
        <v>-10634</v>
      </c>
      <c r="J9" s="57">
        <v>-9909</v>
      </c>
      <c r="L9" s="130"/>
      <c r="M9" s="130"/>
    </row>
    <row r="10" spans="1:13" s="5" customFormat="1" ht="16.5" thickTop="1" thickBot="1" x14ac:dyDescent="0.25">
      <c r="A10" s="6"/>
      <c r="B10" s="81" t="s">
        <v>18</v>
      </c>
      <c r="C10" s="57">
        <v>-10113</v>
      </c>
      <c r="D10" s="57">
        <v>-3576</v>
      </c>
      <c r="E10" s="57">
        <v>-3498</v>
      </c>
      <c r="F10" s="57">
        <v>-3039</v>
      </c>
      <c r="G10" s="171">
        <v>-9650</v>
      </c>
      <c r="H10" s="171">
        <v>-3152</v>
      </c>
      <c r="I10" s="57">
        <v>-3470</v>
      </c>
      <c r="J10" s="57">
        <v>-3028</v>
      </c>
      <c r="L10" s="130"/>
      <c r="M10" s="130"/>
    </row>
    <row r="11" spans="1:13" s="5" customFormat="1" ht="16.5" thickTop="1" thickBot="1" x14ac:dyDescent="0.25">
      <c r="A11" s="10"/>
      <c r="B11" s="81" t="s">
        <v>214</v>
      </c>
      <c r="C11" s="57">
        <v>1016</v>
      </c>
      <c r="D11" s="57">
        <v>580</v>
      </c>
      <c r="E11" s="57">
        <v>19</v>
      </c>
      <c r="F11" s="57">
        <v>417</v>
      </c>
      <c r="G11" s="171">
        <v>-829</v>
      </c>
      <c r="H11" s="171">
        <v>-799</v>
      </c>
      <c r="I11" s="57">
        <v>67</v>
      </c>
      <c r="J11" s="57">
        <v>-97</v>
      </c>
      <c r="L11" s="130"/>
      <c r="M11" s="130"/>
    </row>
    <row r="12" spans="1:13" s="5" customFormat="1" ht="16.5" thickTop="1" thickBot="1" x14ac:dyDescent="0.25">
      <c r="A12" s="7"/>
      <c r="B12" s="81" t="s">
        <v>35</v>
      </c>
      <c r="C12" s="57">
        <v>2661</v>
      </c>
      <c r="D12" s="57">
        <v>747</v>
      </c>
      <c r="E12" s="57">
        <v>1020</v>
      </c>
      <c r="F12" s="57">
        <v>894</v>
      </c>
      <c r="G12" s="171">
        <v>2315</v>
      </c>
      <c r="H12" s="171">
        <v>876</v>
      </c>
      <c r="I12" s="57">
        <v>545</v>
      </c>
      <c r="J12" s="57">
        <v>894</v>
      </c>
      <c r="L12" s="130"/>
      <c r="M12" s="130"/>
    </row>
    <row r="13" spans="1:13" s="5" customFormat="1" ht="16.5" thickTop="1" thickBot="1" x14ac:dyDescent="0.25">
      <c r="A13" s="7"/>
      <c r="B13" s="78" t="s">
        <v>36</v>
      </c>
      <c r="C13" s="54">
        <f t="shared" ref="C13:F13" si="0">SUM(C5:C12)</f>
        <v>400271</v>
      </c>
      <c r="D13" s="54">
        <f t="shared" ref="D13" si="1">SUM(D5:D12)</f>
        <v>167184</v>
      </c>
      <c r="E13" s="54">
        <f t="shared" si="0"/>
        <v>179379</v>
      </c>
      <c r="F13" s="54">
        <f t="shared" si="0"/>
        <v>53708</v>
      </c>
      <c r="G13" s="54">
        <f t="shared" ref="G13:I13" si="2">SUM(G5:G12)</f>
        <v>416171</v>
      </c>
      <c r="H13" s="54">
        <f t="shared" ref="H13" si="3">SUM(H5:H12)</f>
        <v>179070</v>
      </c>
      <c r="I13" s="54">
        <f t="shared" si="2"/>
        <v>180196</v>
      </c>
      <c r="J13" s="54">
        <f t="shared" ref="J13" si="4">SUM(J5:J12)</f>
        <v>56905</v>
      </c>
      <c r="K13" s="152"/>
      <c r="L13" s="130"/>
      <c r="M13" s="130"/>
    </row>
    <row r="14" spans="1:13" s="5" customFormat="1" ht="16.5" thickTop="1" thickBot="1" x14ac:dyDescent="0.25">
      <c r="A14" s="7"/>
      <c r="B14" s="81" t="s">
        <v>37</v>
      </c>
      <c r="C14" s="57">
        <v>-42281</v>
      </c>
      <c r="D14" s="57">
        <v>-13999</v>
      </c>
      <c r="E14" s="57">
        <v>-14961</v>
      </c>
      <c r="F14" s="57">
        <v>-13321</v>
      </c>
      <c r="G14" s="57">
        <v>-49376</v>
      </c>
      <c r="H14" s="57">
        <v>-14446</v>
      </c>
      <c r="I14" s="57">
        <v>-16153</v>
      </c>
      <c r="J14" s="57">
        <v>-18777</v>
      </c>
      <c r="L14" s="130"/>
      <c r="M14" s="130"/>
    </row>
    <row r="15" spans="1:13" s="5" customFormat="1" ht="16.5" thickTop="1" thickBot="1" x14ac:dyDescent="0.25">
      <c r="A15" s="7"/>
      <c r="B15" s="78" t="s">
        <v>38</v>
      </c>
      <c r="C15" s="41">
        <f t="shared" ref="C15:G15" si="5">SUM(C13:C14)</f>
        <v>357990</v>
      </c>
      <c r="D15" s="41">
        <f t="shared" ref="D15" si="6">SUM(D13:D14)</f>
        <v>153185</v>
      </c>
      <c r="E15" s="41">
        <f t="shared" si="5"/>
        <v>164418</v>
      </c>
      <c r="F15" s="41">
        <f t="shared" si="5"/>
        <v>40387</v>
      </c>
      <c r="G15" s="41">
        <f t="shared" si="5"/>
        <v>366795</v>
      </c>
      <c r="H15" s="41">
        <f t="shared" ref="H15" si="7">SUM(H13:H14)</f>
        <v>164624</v>
      </c>
      <c r="I15" s="41">
        <f t="shared" ref="I15" si="8">SUM(I13:I14)</f>
        <v>164043</v>
      </c>
      <c r="J15" s="41">
        <f t="shared" ref="J15" si="9">SUM(J13:J14)</f>
        <v>38128</v>
      </c>
      <c r="L15" s="130"/>
      <c r="M15" s="130"/>
    </row>
    <row r="16" spans="1:13" s="5" customFormat="1" ht="16.5" thickTop="1" thickBot="1" x14ac:dyDescent="0.25">
      <c r="A16" s="7"/>
      <c r="B16" s="81" t="s">
        <v>14</v>
      </c>
      <c r="C16" s="57">
        <v>-124927</v>
      </c>
      <c r="D16" s="57">
        <v>-42605</v>
      </c>
      <c r="E16" s="57">
        <v>-40406</v>
      </c>
      <c r="F16" s="57">
        <v>-41916</v>
      </c>
      <c r="G16" s="57">
        <v>-123312</v>
      </c>
      <c r="H16" s="57">
        <v>-41126</v>
      </c>
      <c r="I16" s="57">
        <v>-40584</v>
      </c>
      <c r="J16" s="57">
        <v>-41602</v>
      </c>
      <c r="L16" s="130"/>
      <c r="M16" s="130"/>
    </row>
    <row r="17" spans="1:13" s="5" customFormat="1" ht="16.5" thickTop="1" thickBot="1" x14ac:dyDescent="0.25">
      <c r="A17" s="7"/>
      <c r="B17" s="78" t="s">
        <v>232</v>
      </c>
      <c r="C17" s="41">
        <f t="shared" ref="C17:G17" si="10">SUM(C15:C16)</f>
        <v>233063</v>
      </c>
      <c r="D17" s="41">
        <f t="shared" ref="D17" si="11">SUM(D15:D16)</f>
        <v>110580</v>
      </c>
      <c r="E17" s="41">
        <f t="shared" si="10"/>
        <v>124012</v>
      </c>
      <c r="F17" s="41">
        <f t="shared" si="10"/>
        <v>-1529</v>
      </c>
      <c r="G17" s="41">
        <f t="shared" si="10"/>
        <v>243483</v>
      </c>
      <c r="H17" s="41">
        <f t="shared" ref="H17" si="12">SUM(H15:H16)</f>
        <v>123498</v>
      </c>
      <c r="I17" s="41">
        <f t="shared" ref="I17" si="13">SUM(I15:I16)</f>
        <v>123459</v>
      </c>
      <c r="J17" s="41">
        <f t="shared" ref="J17" si="14">SUM(J15:J16)</f>
        <v>-3474</v>
      </c>
      <c r="L17" s="130"/>
      <c r="M17" s="130"/>
    </row>
    <row r="18" spans="1:13" s="5" customFormat="1" ht="16.5" thickTop="1" thickBot="1" x14ac:dyDescent="0.25">
      <c r="A18" s="10"/>
      <c r="B18" s="81" t="s">
        <v>157</v>
      </c>
      <c r="C18" s="57">
        <v>129380</v>
      </c>
      <c r="D18" s="57">
        <v>32</v>
      </c>
      <c r="E18" s="57">
        <v>128469</v>
      </c>
      <c r="F18" s="57">
        <v>879</v>
      </c>
      <c r="G18" s="57">
        <v>10874</v>
      </c>
      <c r="H18" s="57">
        <v>6947</v>
      </c>
      <c r="I18" s="57">
        <v>-20</v>
      </c>
      <c r="J18" s="57">
        <v>3947</v>
      </c>
      <c r="L18" s="130"/>
      <c r="M18" s="130"/>
    </row>
    <row r="19" spans="1:13" s="5" customFormat="1" ht="16.5" thickTop="1" thickBot="1" x14ac:dyDescent="0.25">
      <c r="A19" s="10"/>
      <c r="B19" s="81" t="s">
        <v>169</v>
      </c>
      <c r="C19" s="57">
        <v>2336</v>
      </c>
      <c r="D19" s="57">
        <v>2336</v>
      </c>
      <c r="E19" s="57">
        <v>0</v>
      </c>
      <c r="F19" s="57">
        <v>0</v>
      </c>
      <c r="G19" s="169">
        <v>0</v>
      </c>
      <c r="H19" s="169">
        <v>0</v>
      </c>
      <c r="I19" s="57">
        <v>0</v>
      </c>
      <c r="J19" s="57">
        <v>0</v>
      </c>
      <c r="L19" s="130"/>
      <c r="M19" s="130"/>
    </row>
    <row r="20" spans="1:13" s="5" customFormat="1" ht="16.5" thickTop="1" thickBot="1" x14ac:dyDescent="0.25">
      <c r="A20" s="6"/>
      <c r="B20" s="81" t="s">
        <v>39</v>
      </c>
      <c r="C20" s="57">
        <v>-388</v>
      </c>
      <c r="D20" s="57">
        <v>-491</v>
      </c>
      <c r="E20" s="57">
        <v>132</v>
      </c>
      <c r="F20" s="57">
        <v>-29</v>
      </c>
      <c r="G20" s="169">
        <v>-2511</v>
      </c>
      <c r="H20" s="169">
        <v>-725</v>
      </c>
      <c r="I20" s="57">
        <v>-1109</v>
      </c>
      <c r="J20" s="57">
        <v>-677</v>
      </c>
      <c r="L20" s="130"/>
      <c r="M20" s="130"/>
    </row>
    <row r="21" spans="1:13" s="5" customFormat="1" ht="16.5" thickTop="1" thickBot="1" x14ac:dyDescent="0.25">
      <c r="A21" s="7"/>
      <c r="B21" s="81" t="s">
        <v>40</v>
      </c>
      <c r="C21" s="57">
        <v>-851</v>
      </c>
      <c r="D21" s="57">
        <v>-851</v>
      </c>
      <c r="E21" s="57">
        <v>709</v>
      </c>
      <c r="F21" s="57">
        <v>-709</v>
      </c>
      <c r="G21" s="169">
        <v>-1689</v>
      </c>
      <c r="H21" s="169">
        <v>-632</v>
      </c>
      <c r="I21" s="57">
        <v>-896</v>
      </c>
      <c r="J21" s="57">
        <v>-161</v>
      </c>
      <c r="L21" s="130"/>
      <c r="M21" s="130"/>
    </row>
    <row r="22" spans="1:13" s="5" customFormat="1" ht="16.5" thickTop="1" thickBot="1" x14ac:dyDescent="0.25">
      <c r="A22" s="7"/>
      <c r="B22" s="78" t="s">
        <v>233</v>
      </c>
      <c r="C22" s="41">
        <f t="shared" ref="C22:G22" si="15">SUM(C17:C21)</f>
        <v>363540</v>
      </c>
      <c r="D22" s="41">
        <f t="shared" ref="D22" si="16">SUM(D17:D21)</f>
        <v>111606</v>
      </c>
      <c r="E22" s="41">
        <f t="shared" si="15"/>
        <v>253322</v>
      </c>
      <c r="F22" s="41">
        <f t="shared" si="15"/>
        <v>-1388</v>
      </c>
      <c r="G22" s="41">
        <f t="shared" si="15"/>
        <v>250157</v>
      </c>
      <c r="H22" s="41">
        <f t="shared" ref="H22" si="17">SUM(H17:H21)</f>
        <v>129088</v>
      </c>
      <c r="I22" s="41">
        <f t="shared" ref="I22" si="18">SUM(I17:I21)</f>
        <v>121434</v>
      </c>
      <c r="J22" s="41">
        <f t="shared" ref="J22" si="19">SUM(J17:J21)</f>
        <v>-365</v>
      </c>
      <c r="L22" s="130"/>
      <c r="M22" s="130"/>
    </row>
    <row r="23" spans="1:13" s="5" customFormat="1" ht="16.5" hidden="1" outlineLevel="1" thickTop="1" thickBot="1" x14ac:dyDescent="0.25">
      <c r="A23" s="11"/>
      <c r="B23" s="81" t="s">
        <v>149</v>
      </c>
      <c r="C23" s="57">
        <v>0</v>
      </c>
      <c r="D23" s="57">
        <v>0</v>
      </c>
      <c r="E23" s="5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L23" s="130"/>
      <c r="M23" s="130"/>
    </row>
    <row r="24" spans="1:13" s="5" customFormat="1" ht="16.5" collapsed="1" thickTop="1" thickBot="1" x14ac:dyDescent="0.25">
      <c r="A24" s="7"/>
      <c r="B24" s="81" t="s">
        <v>7</v>
      </c>
      <c r="C24" s="57">
        <v>1221</v>
      </c>
      <c r="D24" s="57">
        <v>626</v>
      </c>
      <c r="E24" s="57">
        <v>1192</v>
      </c>
      <c r="F24" s="57">
        <v>256</v>
      </c>
      <c r="G24" s="169">
        <v>1307</v>
      </c>
      <c r="H24" s="169">
        <v>434</v>
      </c>
      <c r="I24" s="57">
        <v>481</v>
      </c>
      <c r="J24" s="57">
        <v>392</v>
      </c>
      <c r="L24" s="130"/>
      <c r="M24" s="130"/>
    </row>
    <row r="25" spans="1:13" s="5" customFormat="1" ht="16.5" thickTop="1" thickBot="1" x14ac:dyDescent="0.25">
      <c r="A25" s="7"/>
      <c r="B25" s="81" t="s">
        <v>41</v>
      </c>
      <c r="C25" s="57">
        <v>-16330</v>
      </c>
      <c r="D25" s="57">
        <v>-9164</v>
      </c>
      <c r="E25" s="57">
        <v>-4210</v>
      </c>
      <c r="F25" s="57">
        <v>-3809</v>
      </c>
      <c r="G25" s="169">
        <v>-19666</v>
      </c>
      <c r="H25" s="169">
        <v>-2541</v>
      </c>
      <c r="I25" s="57">
        <v>-4941</v>
      </c>
      <c r="J25" s="57">
        <v>-12184</v>
      </c>
      <c r="L25" s="130"/>
      <c r="M25" s="130"/>
    </row>
    <row r="26" spans="1:13" s="5" customFormat="1" ht="16.5" hidden="1" thickTop="1" thickBot="1" x14ac:dyDescent="0.25">
      <c r="A26" s="7"/>
      <c r="B26" s="81" t="s">
        <v>42</v>
      </c>
      <c r="C26" s="57"/>
      <c r="D26" s="57"/>
      <c r="E26" s="57"/>
      <c r="F26" s="57">
        <v>0</v>
      </c>
      <c r="G26" s="169">
        <v>0</v>
      </c>
      <c r="H26" s="169">
        <v>0</v>
      </c>
      <c r="I26" s="57"/>
      <c r="J26" s="57">
        <v>0</v>
      </c>
      <c r="L26" s="130"/>
      <c r="M26" s="130"/>
    </row>
    <row r="27" spans="1:13" s="5" customFormat="1" ht="16.5" thickTop="1" thickBot="1" x14ac:dyDescent="0.25">
      <c r="A27" s="7"/>
      <c r="B27" s="78" t="s">
        <v>234</v>
      </c>
      <c r="C27" s="41">
        <f t="shared" ref="C27:G27" si="20">SUM(C22:C26)</f>
        <v>348431</v>
      </c>
      <c r="D27" s="41">
        <f t="shared" ref="D27" si="21">SUM(D22:D26)</f>
        <v>103068</v>
      </c>
      <c r="E27" s="41">
        <f t="shared" si="20"/>
        <v>250304</v>
      </c>
      <c r="F27" s="41">
        <f t="shared" si="20"/>
        <v>-4941</v>
      </c>
      <c r="G27" s="41">
        <f t="shared" si="20"/>
        <v>231798</v>
      </c>
      <c r="H27" s="41">
        <f t="shared" ref="H27" si="22">SUM(H22:H26)</f>
        <v>126981</v>
      </c>
      <c r="I27" s="41">
        <f t="shared" ref="I27" si="23">SUM(I22:I26)</f>
        <v>116974</v>
      </c>
      <c r="J27" s="41">
        <f t="shared" ref="J27" si="24">SUM(J22:J26)</f>
        <v>-12157</v>
      </c>
      <c r="L27" s="130"/>
      <c r="M27" s="130"/>
    </row>
    <row r="28" spans="1:13" s="5" customFormat="1" ht="16.5" thickTop="1" thickBot="1" x14ac:dyDescent="0.25">
      <c r="A28" s="7"/>
      <c r="B28" s="81" t="s">
        <v>8</v>
      </c>
      <c r="C28" s="57">
        <v>-49749</v>
      </c>
      <c r="D28" s="57">
        <v>-19402</v>
      </c>
      <c r="E28" s="57">
        <v>-30900</v>
      </c>
      <c r="F28" s="57">
        <v>553</v>
      </c>
      <c r="G28" s="169">
        <v>-43613</v>
      </c>
      <c r="H28" s="169">
        <v>-21067</v>
      </c>
      <c r="I28" s="57">
        <v>-23542</v>
      </c>
      <c r="J28" s="57">
        <v>996</v>
      </c>
      <c r="L28" s="130"/>
      <c r="M28" s="130"/>
    </row>
    <row r="29" spans="1:13" s="5" customFormat="1" ht="16.5" thickTop="1" thickBot="1" x14ac:dyDescent="0.25">
      <c r="A29" s="7"/>
      <c r="B29" s="78" t="s">
        <v>235</v>
      </c>
      <c r="C29" s="41">
        <f t="shared" ref="C29:G29" si="25">SUM(C27:C28)</f>
        <v>298682</v>
      </c>
      <c r="D29" s="41">
        <f t="shared" ref="D29" si="26">SUM(D27:D28)</f>
        <v>83666</v>
      </c>
      <c r="E29" s="41">
        <f t="shared" si="25"/>
        <v>219404</v>
      </c>
      <c r="F29" s="41">
        <f t="shared" si="25"/>
        <v>-4388</v>
      </c>
      <c r="G29" s="41">
        <f t="shared" si="25"/>
        <v>188185</v>
      </c>
      <c r="H29" s="41">
        <f t="shared" ref="H29" si="27">SUM(H27:H28)</f>
        <v>105914</v>
      </c>
      <c r="I29" s="41">
        <f t="shared" ref="I29" si="28">SUM(I27:I28)</f>
        <v>93432</v>
      </c>
      <c r="J29" s="41">
        <f t="shared" ref="J29" si="29">SUM(J27:J28)</f>
        <v>-11161</v>
      </c>
      <c r="L29" s="130"/>
      <c r="M29" s="130"/>
    </row>
    <row r="30" spans="1:13" s="5" customFormat="1" ht="16.5" thickTop="1" thickBot="1" x14ac:dyDescent="0.25">
      <c r="A30" s="7"/>
      <c r="B30" s="81" t="s">
        <v>138</v>
      </c>
      <c r="C30" s="57">
        <v>298534</v>
      </c>
      <c r="D30" s="57">
        <v>83644</v>
      </c>
      <c r="E30" s="57">
        <v>219275</v>
      </c>
      <c r="F30" s="57">
        <v>-4385</v>
      </c>
      <c r="G30" s="170">
        <v>188143</v>
      </c>
      <c r="H30" s="170">
        <v>105889</v>
      </c>
      <c r="I30" s="57">
        <v>93408</v>
      </c>
      <c r="J30" s="57">
        <v>-11154</v>
      </c>
      <c r="L30" s="130"/>
      <c r="M30" s="130"/>
    </row>
    <row r="31" spans="1:13" s="5" customFormat="1" ht="16.5" thickTop="1" thickBot="1" x14ac:dyDescent="0.25">
      <c r="A31" s="7"/>
      <c r="B31" s="81" t="s">
        <v>139</v>
      </c>
      <c r="C31" s="57">
        <v>148</v>
      </c>
      <c r="D31" s="57">
        <v>22</v>
      </c>
      <c r="E31" s="57">
        <v>129</v>
      </c>
      <c r="F31" s="57">
        <v>-3</v>
      </c>
      <c r="G31" s="57">
        <v>42</v>
      </c>
      <c r="H31" s="57">
        <v>25</v>
      </c>
      <c r="I31" s="57">
        <v>24</v>
      </c>
      <c r="J31" s="57">
        <v>-7</v>
      </c>
      <c r="L31" s="130"/>
      <c r="M31" s="130"/>
    </row>
    <row r="32" spans="1:13" s="5" customFormat="1" ht="16.5" thickTop="1" thickBot="1" x14ac:dyDescent="0.25">
      <c r="A32" s="7"/>
      <c r="B32" s="82"/>
      <c r="C32" s="83"/>
      <c r="D32" s="83"/>
      <c r="E32" s="83"/>
      <c r="F32" s="83"/>
      <c r="G32" s="83"/>
      <c r="H32" s="83"/>
      <c r="I32" s="83"/>
      <c r="J32" s="83"/>
      <c r="L32" s="130"/>
      <c r="M32" s="130"/>
    </row>
    <row r="33" spans="1:13" s="5" customFormat="1" ht="16.5" thickTop="1" thickBot="1" x14ac:dyDescent="0.25">
      <c r="A33" s="7"/>
      <c r="B33" s="78" t="s">
        <v>236</v>
      </c>
      <c r="C33" s="83"/>
      <c r="D33" s="83"/>
      <c r="E33" s="83"/>
      <c r="F33" s="83"/>
      <c r="G33" s="83"/>
      <c r="H33" s="83"/>
      <c r="I33" s="83"/>
      <c r="J33" s="83"/>
      <c r="L33" s="130"/>
      <c r="M33" s="130"/>
    </row>
    <row r="34" spans="1:13" s="5" customFormat="1" ht="24.75" thickTop="1" x14ac:dyDescent="0.2">
      <c r="A34" s="7"/>
      <c r="B34" s="84" t="s">
        <v>237</v>
      </c>
      <c r="C34" s="85">
        <f t="shared" ref="C34:I34" si="30">C30*1000/46077008</f>
        <v>6.4790231171260082</v>
      </c>
      <c r="D34" s="85">
        <f t="shared" si="30"/>
        <v>1.8153088412337886</v>
      </c>
      <c r="E34" s="85">
        <f t="shared" si="30"/>
        <v>4.7588810454012114</v>
      </c>
      <c r="F34" s="85">
        <f t="shared" si="30"/>
        <v>-9.516676950899243E-2</v>
      </c>
      <c r="G34" s="85">
        <f t="shared" si="30"/>
        <v>4.0832295360844606</v>
      </c>
      <c r="H34" s="85">
        <f t="shared" si="30"/>
        <v>2.2980875841591102</v>
      </c>
      <c r="I34" s="85">
        <f t="shared" si="30"/>
        <v>2.0272149615270156</v>
      </c>
      <c r="J34" s="85">
        <f t="shared" ref="J34" si="31">J30*1000/46077008</f>
        <v>-0.24207300960166511</v>
      </c>
      <c r="L34" s="130"/>
      <c r="M34" s="130"/>
    </row>
    <row r="35" spans="1:13" s="5" customFormat="1" x14ac:dyDescent="0.2">
      <c r="A35" s="7"/>
      <c r="B35" s="8"/>
      <c r="L35" s="120"/>
      <c r="M35" s="115"/>
    </row>
    <row r="36" spans="1:13" s="5" customFormat="1" ht="36" x14ac:dyDescent="0.25">
      <c r="A36" s="7"/>
      <c r="B36" s="14" t="s">
        <v>164</v>
      </c>
      <c r="L36" s="120"/>
      <c r="M36" s="115"/>
    </row>
    <row r="37" spans="1:13" s="5" customFormat="1" ht="46.5" customHeight="1" thickBot="1" x14ac:dyDescent="0.25">
      <c r="A37" s="7"/>
      <c r="B37" s="79"/>
      <c r="C37" s="167" t="str">
        <f t="shared" ref="C37:J37" si="32">C4</f>
        <v>9 miesięcy 2018</v>
      </c>
      <c r="D37" s="181" t="str">
        <f t="shared" si="32"/>
        <v>III kwartał 2018</v>
      </c>
      <c r="E37" s="167" t="str">
        <f t="shared" si="32"/>
        <v>II kwartał 2018</v>
      </c>
      <c r="F37" s="24" t="str">
        <f t="shared" si="32"/>
        <v>I kwartał 2018</v>
      </c>
      <c r="G37" s="167" t="str">
        <f t="shared" si="32"/>
        <v>9 miesięcy 2017</v>
      </c>
      <c r="H37" s="181" t="str">
        <f t="shared" si="32"/>
        <v>III kwartał 2017</v>
      </c>
      <c r="I37" s="167" t="str">
        <f t="shared" si="32"/>
        <v>II kwartał 2017</v>
      </c>
      <c r="J37" s="141" t="str">
        <f t="shared" si="32"/>
        <v>I kwartał 2017</v>
      </c>
      <c r="L37" s="120"/>
      <c r="M37" s="115"/>
    </row>
    <row r="38" spans="1:13" s="5" customFormat="1" ht="16.5" thickTop="1" thickBot="1" x14ac:dyDescent="0.25">
      <c r="A38" s="7"/>
      <c r="B38" s="80" t="s">
        <v>235</v>
      </c>
      <c r="C38" s="41">
        <f t="shared" ref="C38:J38" si="33">C29</f>
        <v>298682</v>
      </c>
      <c r="D38" s="41">
        <f t="shared" si="33"/>
        <v>83666</v>
      </c>
      <c r="E38" s="41">
        <f t="shared" si="33"/>
        <v>219404</v>
      </c>
      <c r="F38" s="41">
        <f t="shared" si="33"/>
        <v>-4388</v>
      </c>
      <c r="G38" s="41">
        <f t="shared" si="33"/>
        <v>188185</v>
      </c>
      <c r="H38" s="41">
        <f t="shared" si="33"/>
        <v>105914</v>
      </c>
      <c r="I38" s="41">
        <f t="shared" si="33"/>
        <v>93432</v>
      </c>
      <c r="J38" s="41">
        <f t="shared" si="33"/>
        <v>-11161</v>
      </c>
      <c r="L38" s="130"/>
      <c r="M38" s="130"/>
    </row>
    <row r="39" spans="1:13" s="5" customFormat="1" ht="16.5" thickTop="1" thickBot="1" x14ac:dyDescent="0.25">
      <c r="A39" s="6"/>
      <c r="B39" s="98"/>
      <c r="C39" s="42"/>
      <c r="D39" s="42"/>
      <c r="E39" s="42"/>
      <c r="F39" s="42"/>
      <c r="G39" s="42"/>
      <c r="H39" s="42"/>
      <c r="I39" s="42"/>
      <c r="J39" s="42"/>
      <c r="L39" s="130"/>
      <c r="M39" s="130"/>
    </row>
    <row r="40" spans="1:13" s="5" customFormat="1" ht="25.5" thickTop="1" thickBot="1" x14ac:dyDescent="0.25">
      <c r="A40" s="7"/>
      <c r="B40" s="80" t="s">
        <v>227</v>
      </c>
      <c r="C40" s="42"/>
      <c r="D40" s="42"/>
      <c r="E40" s="42"/>
      <c r="F40" s="42"/>
      <c r="G40" s="42"/>
      <c r="H40" s="42"/>
      <c r="I40" s="42"/>
      <c r="J40" s="42"/>
      <c r="L40" s="130"/>
      <c r="M40" s="130"/>
    </row>
    <row r="41" spans="1:13" s="5" customFormat="1" ht="16.5" thickTop="1" thickBot="1" x14ac:dyDescent="0.25">
      <c r="A41" s="7"/>
      <c r="B41" s="81" t="s">
        <v>192</v>
      </c>
      <c r="C41" s="171"/>
      <c r="D41" s="171"/>
      <c r="E41" s="57"/>
      <c r="F41" s="57"/>
      <c r="G41" s="57"/>
      <c r="H41" s="57"/>
      <c r="I41" s="57"/>
      <c r="J41" s="57"/>
      <c r="L41" s="130"/>
      <c r="M41" s="130"/>
    </row>
    <row r="42" spans="1:13" s="5" customFormat="1" ht="25.5" thickTop="1" thickBot="1" x14ac:dyDescent="0.25">
      <c r="A42" s="7"/>
      <c r="B42" s="81" t="s">
        <v>159</v>
      </c>
      <c r="C42" s="57">
        <v>-9</v>
      </c>
      <c r="D42" s="57">
        <v>-9</v>
      </c>
      <c r="E42" s="57">
        <v>0</v>
      </c>
      <c r="F42" s="57">
        <v>0</v>
      </c>
      <c r="G42" s="57">
        <v>-23</v>
      </c>
      <c r="H42" s="57">
        <v>-1</v>
      </c>
      <c r="I42" s="57">
        <v>0</v>
      </c>
      <c r="J42" s="57">
        <v>-22</v>
      </c>
      <c r="L42" s="130"/>
      <c r="M42" s="130"/>
    </row>
    <row r="43" spans="1:13" s="5" customFormat="1" ht="25.5" thickTop="1" thickBot="1" x14ac:dyDescent="0.25">
      <c r="A43" s="7"/>
      <c r="B43" s="80" t="s">
        <v>228</v>
      </c>
      <c r="C43" s="42"/>
      <c r="D43" s="42"/>
      <c r="E43" s="57"/>
      <c r="F43" s="42"/>
      <c r="G43" s="42"/>
      <c r="H43" s="42"/>
      <c r="I43" s="57"/>
      <c r="J43" s="42"/>
      <c r="L43" s="130"/>
      <c r="M43" s="130"/>
    </row>
    <row r="44" spans="1:13" s="5" customFormat="1" ht="16.5" thickTop="1" thickBot="1" x14ac:dyDescent="0.25">
      <c r="A44" s="7"/>
      <c r="B44" s="81" t="s">
        <v>168</v>
      </c>
      <c r="C44" s="57">
        <v>10250</v>
      </c>
      <c r="D44" s="57">
        <v>-5715</v>
      </c>
      <c r="E44" s="57">
        <v>11473</v>
      </c>
      <c r="F44" s="57">
        <v>4492</v>
      </c>
      <c r="G44" s="57">
        <v>-10239</v>
      </c>
      <c r="H44" s="57">
        <v>10483</v>
      </c>
      <c r="I44" s="57">
        <v>4523</v>
      </c>
      <c r="J44" s="57">
        <v>-25245</v>
      </c>
      <c r="L44" s="130"/>
      <c r="M44" s="130"/>
    </row>
    <row r="45" spans="1:13" ht="25.5" thickTop="1" thickBot="1" x14ac:dyDescent="0.25">
      <c r="B45" s="81" t="s">
        <v>160</v>
      </c>
      <c r="C45" s="57">
        <v>75</v>
      </c>
      <c r="D45" s="57">
        <v>0</v>
      </c>
      <c r="E45" s="57">
        <v>75</v>
      </c>
      <c r="F45" s="57">
        <v>0</v>
      </c>
      <c r="G45" s="57">
        <v>-14</v>
      </c>
      <c r="H45" s="57">
        <v>-2</v>
      </c>
      <c r="I45" s="57">
        <v>70</v>
      </c>
      <c r="J45" s="57">
        <v>-82</v>
      </c>
      <c r="K45" s="5"/>
      <c r="L45" s="130"/>
      <c r="M45" s="130"/>
    </row>
    <row r="46" spans="1:13" ht="25.5" thickTop="1" thickBot="1" x14ac:dyDescent="0.25">
      <c r="B46" s="81" t="s">
        <v>165</v>
      </c>
      <c r="C46" s="57">
        <v>-14</v>
      </c>
      <c r="D46" s="57">
        <v>0</v>
      </c>
      <c r="E46" s="57">
        <v>-14</v>
      </c>
      <c r="F46" s="42">
        <v>0</v>
      </c>
      <c r="G46" s="57">
        <v>2</v>
      </c>
      <c r="H46" s="57">
        <v>0</v>
      </c>
      <c r="I46" s="57">
        <v>-13</v>
      </c>
      <c r="J46" s="42">
        <v>15</v>
      </c>
      <c r="K46" s="5"/>
      <c r="L46" s="130"/>
      <c r="M46" s="130"/>
    </row>
    <row r="47" spans="1:13" ht="16.5" thickTop="1" thickBot="1" x14ac:dyDescent="0.25">
      <c r="B47" s="80" t="s">
        <v>171</v>
      </c>
      <c r="C47" s="41">
        <f t="shared" ref="C47:D47" si="34">SUM(C41:C46)</f>
        <v>10302</v>
      </c>
      <c r="D47" s="41">
        <f t="shared" si="34"/>
        <v>-5724</v>
      </c>
      <c r="E47" s="41">
        <f t="shared" ref="E47" si="35">SUM(E41:E46)</f>
        <v>11534</v>
      </c>
      <c r="F47" s="41">
        <f t="shared" ref="F47" si="36">SUM(F41:F46)</f>
        <v>4492</v>
      </c>
      <c r="G47" s="41">
        <f t="shared" ref="G47:H47" si="37">SUM(G41:G46)</f>
        <v>-10274</v>
      </c>
      <c r="H47" s="41">
        <f t="shared" si="37"/>
        <v>10480</v>
      </c>
      <c r="I47" s="41">
        <f t="shared" ref="I47:J47" si="38">SUM(I41:I46)</f>
        <v>4580</v>
      </c>
      <c r="J47" s="41">
        <f t="shared" si="38"/>
        <v>-25334</v>
      </c>
      <c r="K47" s="5"/>
      <c r="L47" s="130"/>
      <c r="M47" s="130"/>
    </row>
    <row r="48" spans="1:13" ht="16.5" thickTop="1" thickBot="1" x14ac:dyDescent="0.25">
      <c r="B48" s="80" t="s">
        <v>92</v>
      </c>
      <c r="C48" s="41">
        <f t="shared" ref="C48:D48" si="39">C38+C47</f>
        <v>308984</v>
      </c>
      <c r="D48" s="41">
        <f t="shared" si="39"/>
        <v>77942</v>
      </c>
      <c r="E48" s="41">
        <f t="shared" ref="E48" si="40">E38+E47</f>
        <v>230938</v>
      </c>
      <c r="F48" s="41">
        <f t="shared" ref="F48:H48" si="41">F38+F47</f>
        <v>104</v>
      </c>
      <c r="G48" s="41">
        <f t="shared" si="41"/>
        <v>177911</v>
      </c>
      <c r="H48" s="41">
        <f t="shared" si="41"/>
        <v>116394</v>
      </c>
      <c r="I48" s="41">
        <f t="shared" ref="I48:J48" si="42">I38+I47</f>
        <v>98012</v>
      </c>
      <c r="J48" s="41">
        <f t="shared" si="42"/>
        <v>-36495</v>
      </c>
      <c r="K48" s="5"/>
      <c r="L48" s="130"/>
      <c r="M48" s="130"/>
    </row>
    <row r="49" spans="2:13" ht="16.5" thickTop="1" thickBot="1" x14ac:dyDescent="0.25">
      <c r="B49" s="94"/>
      <c r="C49" s="42"/>
      <c r="D49" s="42"/>
      <c r="E49" s="42"/>
      <c r="F49" s="42"/>
      <c r="G49" s="42"/>
      <c r="H49" s="42"/>
      <c r="I49" s="42"/>
      <c r="J49" s="42"/>
      <c r="K49" s="5"/>
      <c r="L49" s="120"/>
      <c r="M49" s="115"/>
    </row>
    <row r="50" spans="2:13" ht="16.5" thickTop="1" thickBot="1" x14ac:dyDescent="0.25">
      <c r="B50" s="80" t="s">
        <v>161</v>
      </c>
      <c r="C50" s="42"/>
      <c r="D50" s="42"/>
      <c r="E50" s="42"/>
      <c r="F50" s="42"/>
      <c r="G50" s="42"/>
      <c r="H50" s="42"/>
      <c r="I50" s="42"/>
      <c r="J50" s="42"/>
      <c r="K50" s="5"/>
      <c r="L50" s="120"/>
      <c r="M50" s="115"/>
    </row>
    <row r="51" spans="2:13" ht="16.5" thickTop="1" thickBot="1" x14ac:dyDescent="0.25">
      <c r="B51" s="81" t="s">
        <v>162</v>
      </c>
      <c r="C51" s="57">
        <v>308842</v>
      </c>
      <c r="D51" s="57">
        <v>77922</v>
      </c>
      <c r="E51" s="57">
        <v>230813</v>
      </c>
      <c r="F51" s="57">
        <v>107</v>
      </c>
      <c r="G51" s="57">
        <v>177874</v>
      </c>
      <c r="H51" s="57">
        <v>116367</v>
      </c>
      <c r="I51" s="57">
        <v>97988</v>
      </c>
      <c r="J51" s="57">
        <v>-36481</v>
      </c>
      <c r="K51" s="5"/>
      <c r="L51" s="130"/>
      <c r="M51" s="130"/>
    </row>
    <row r="52" spans="2:13" ht="16.5" thickTop="1" thickBot="1" x14ac:dyDescent="0.25">
      <c r="B52" s="81" t="s">
        <v>163</v>
      </c>
      <c r="C52" s="57">
        <v>142</v>
      </c>
      <c r="D52" s="57">
        <v>20</v>
      </c>
      <c r="E52" s="57">
        <v>125</v>
      </c>
      <c r="F52" s="57">
        <v>-3</v>
      </c>
      <c r="G52" s="57">
        <v>37</v>
      </c>
      <c r="H52" s="57">
        <v>27</v>
      </c>
      <c r="I52" s="57">
        <v>24</v>
      </c>
      <c r="J52" s="57">
        <v>-14</v>
      </c>
      <c r="K52" s="5"/>
      <c r="L52" s="130"/>
      <c r="M52" s="130"/>
    </row>
    <row r="53" spans="2:13" ht="16.5" thickTop="1" thickBot="1" x14ac:dyDescent="0.25">
      <c r="B53" s="95"/>
      <c r="C53" s="41">
        <f t="shared" ref="C53:J53" si="43">C51+C52</f>
        <v>308984</v>
      </c>
      <c r="D53" s="41">
        <f t="shared" ref="D53" si="44">D51+D52</f>
        <v>77942</v>
      </c>
      <c r="E53" s="41">
        <f t="shared" si="43"/>
        <v>230938</v>
      </c>
      <c r="F53" s="41">
        <f>F51+F52</f>
        <v>104</v>
      </c>
      <c r="G53" s="41">
        <f t="shared" si="43"/>
        <v>177911</v>
      </c>
      <c r="H53" s="41">
        <f t="shared" si="43"/>
        <v>116394</v>
      </c>
      <c r="I53" s="41">
        <f t="shared" si="43"/>
        <v>98012</v>
      </c>
      <c r="J53" s="41">
        <f t="shared" si="43"/>
        <v>-36495</v>
      </c>
      <c r="K53" s="5"/>
      <c r="L53" s="130"/>
      <c r="M53" s="130"/>
    </row>
    <row r="54" spans="2:13" ht="16.5" thickTop="1" thickBot="1" x14ac:dyDescent="0.25">
      <c r="C54" s="42"/>
      <c r="D54" s="42"/>
      <c r="E54" s="42"/>
      <c r="F54" s="42"/>
      <c r="G54" s="42"/>
      <c r="H54" s="42"/>
      <c r="I54" s="42"/>
      <c r="J54" s="42"/>
    </row>
    <row r="55" spans="2:13" ht="15.75" thickTop="1" x14ac:dyDescent="0.2"/>
  </sheetData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95" orientation="landscape" horizontalDpi="4294967292" verticalDpi="4294967292" r:id="rId1"/>
  <colBreaks count="1" manualBreakCount="1">
    <brk id="10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60"/>
  <sheetViews>
    <sheetView zoomScaleNormal="100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6" width="14.875" style="2" customWidth="1"/>
    <col min="7" max="7" width="12.875" style="2" bestFit="1" customWidth="1"/>
    <col min="8" max="8" width="12.75" style="2" bestFit="1" customWidth="1"/>
    <col min="9" max="9" width="10.75" style="2" customWidth="1"/>
    <col min="10" max="16384" width="10.875" style="2"/>
  </cols>
  <sheetData>
    <row r="1" spans="1:10" ht="15.75" x14ac:dyDescent="0.25">
      <c r="A1" s="9" t="s">
        <v>9</v>
      </c>
    </row>
    <row r="2" spans="1:10" ht="15.75" x14ac:dyDescent="0.25">
      <c r="A2" s="9"/>
    </row>
    <row r="3" spans="1:10" ht="18.75" thickBot="1" x14ac:dyDescent="0.3">
      <c r="B3" s="14" t="s">
        <v>56</v>
      </c>
    </row>
    <row r="4" spans="1:10" s="5" customFormat="1" ht="16.5" customHeight="1" thickTop="1" thickBot="1" x14ac:dyDescent="0.25">
      <c r="A4" s="11"/>
      <c r="B4" s="193" t="s">
        <v>152</v>
      </c>
      <c r="C4" s="195" t="s">
        <v>44</v>
      </c>
      <c r="D4" s="196"/>
      <c r="E4" s="196"/>
      <c r="F4" s="196"/>
    </row>
    <row r="5" spans="1:10" s="5" customFormat="1" ht="16.5" thickTop="1" thickBot="1" x14ac:dyDescent="0.25">
      <c r="A5" s="11"/>
      <c r="B5" s="194"/>
      <c r="C5" s="123">
        <v>43373</v>
      </c>
      <c r="D5" s="123">
        <v>43281</v>
      </c>
      <c r="E5" s="123">
        <v>43100</v>
      </c>
      <c r="F5" s="123">
        <v>43008</v>
      </c>
    </row>
    <row r="6" spans="1:10" s="5" customFormat="1" ht="16.5" thickTop="1" thickBot="1" x14ac:dyDescent="0.25">
      <c r="A6" s="10"/>
      <c r="B6" s="31" t="s">
        <v>0</v>
      </c>
      <c r="C6" s="41">
        <f>SUM(C7:C14)-C10</f>
        <v>2452470</v>
      </c>
      <c r="D6" s="41">
        <f>SUM(D7:D14)-D10</f>
        <v>2369525</v>
      </c>
      <c r="E6" s="41">
        <f>SUM(E7:E14)-E10</f>
        <v>2392340</v>
      </c>
      <c r="F6" s="41">
        <f>SUM(F7:F14)-F10</f>
        <v>2404699</v>
      </c>
      <c r="H6" s="120"/>
      <c r="I6" s="120"/>
      <c r="J6" s="120"/>
    </row>
    <row r="7" spans="1:10" s="5" customFormat="1" ht="16.5" thickTop="1" thickBot="1" x14ac:dyDescent="0.25">
      <c r="A7" s="11"/>
      <c r="B7" s="12" t="s">
        <v>1</v>
      </c>
      <c r="C7" s="71">
        <v>2315669</v>
      </c>
      <c r="D7" s="71">
        <v>2232250</v>
      </c>
      <c r="E7" s="71">
        <v>2251515</v>
      </c>
      <c r="F7" s="71">
        <v>2237198</v>
      </c>
      <c r="H7" s="120"/>
      <c r="I7" s="120"/>
      <c r="J7" s="120"/>
    </row>
    <row r="8" spans="1:10" s="5" customFormat="1" ht="16.5" thickTop="1" thickBot="1" x14ac:dyDescent="0.25">
      <c r="A8" s="11"/>
      <c r="B8" s="12" t="s">
        <v>48</v>
      </c>
      <c r="C8" s="71">
        <v>3837</v>
      </c>
      <c r="D8" s="71">
        <v>3836</v>
      </c>
      <c r="E8" s="71">
        <v>5088</v>
      </c>
      <c r="F8" s="71">
        <v>8765</v>
      </c>
      <c r="H8" s="120"/>
      <c r="I8" s="120"/>
      <c r="J8" s="120"/>
    </row>
    <row r="9" spans="1:10" s="5" customFormat="1" ht="16.5" thickTop="1" thickBot="1" x14ac:dyDescent="0.25">
      <c r="A9" s="11"/>
      <c r="B9" s="12" t="s">
        <v>45</v>
      </c>
      <c r="C9" s="71">
        <v>114600</v>
      </c>
      <c r="D9" s="71">
        <v>110428</v>
      </c>
      <c r="E9" s="71">
        <v>111568</v>
      </c>
      <c r="F9" s="71">
        <v>111860</v>
      </c>
      <c r="H9" s="120"/>
      <c r="I9" s="120"/>
      <c r="J9" s="120"/>
    </row>
    <row r="10" spans="1:10" s="5" customFormat="1" ht="16.5" thickTop="1" thickBot="1" x14ac:dyDescent="0.25">
      <c r="A10" s="11"/>
      <c r="B10" s="12" t="s">
        <v>46</v>
      </c>
      <c r="C10" s="71">
        <v>111647</v>
      </c>
      <c r="D10" s="71">
        <v>107252</v>
      </c>
      <c r="E10" s="71">
        <v>107252</v>
      </c>
      <c r="F10" s="71">
        <v>107252</v>
      </c>
      <c r="H10" s="120"/>
      <c r="I10" s="120"/>
      <c r="J10" s="120"/>
    </row>
    <row r="11" spans="1:10" s="5" customFormat="1" ht="16.5" hidden="1" thickTop="1" thickBot="1" x14ac:dyDescent="0.25">
      <c r="A11" s="11"/>
      <c r="B11" s="12" t="s">
        <v>137</v>
      </c>
      <c r="C11" s="71"/>
      <c r="D11" s="71"/>
      <c r="E11" s="71">
        <v>0</v>
      </c>
      <c r="F11" s="71">
        <v>0</v>
      </c>
      <c r="H11" s="120"/>
      <c r="I11" s="120"/>
      <c r="J11" s="120"/>
    </row>
    <row r="12" spans="1:10" s="5" customFormat="1" ht="16.5" thickTop="1" thickBot="1" x14ac:dyDescent="0.25">
      <c r="A12" s="10"/>
      <c r="B12" s="12" t="s">
        <v>47</v>
      </c>
      <c r="C12" s="71">
        <v>6944</v>
      </c>
      <c r="D12" s="71">
        <v>6944</v>
      </c>
      <c r="E12" s="71">
        <v>6944</v>
      </c>
      <c r="F12" s="71">
        <v>28728</v>
      </c>
      <c r="H12" s="120"/>
      <c r="I12" s="120"/>
      <c r="J12" s="120"/>
    </row>
    <row r="13" spans="1:10" s="5" customFormat="1" ht="16.5" thickTop="1" thickBot="1" x14ac:dyDescent="0.25">
      <c r="A13" s="11"/>
      <c r="B13" s="12" t="s">
        <v>10</v>
      </c>
      <c r="C13" s="71">
        <v>10323</v>
      </c>
      <c r="D13" s="71">
        <v>14932</v>
      </c>
      <c r="E13" s="71">
        <v>15912</v>
      </c>
      <c r="F13" s="71">
        <v>16805</v>
      </c>
      <c r="H13" s="120"/>
      <c r="I13" s="120"/>
      <c r="J13" s="120"/>
    </row>
    <row r="14" spans="1:10" s="5" customFormat="1" ht="16.5" thickTop="1" thickBot="1" x14ac:dyDescent="0.25">
      <c r="A14" s="11"/>
      <c r="B14" s="12" t="s">
        <v>180</v>
      </c>
      <c r="C14" s="71">
        <v>1097</v>
      </c>
      <c r="D14" s="71">
        <v>1135</v>
      </c>
      <c r="E14" s="71">
        <v>1313</v>
      </c>
      <c r="F14" s="71">
        <v>1343</v>
      </c>
      <c r="H14" s="120"/>
      <c r="I14" s="120"/>
      <c r="J14" s="120"/>
    </row>
    <row r="15" spans="1:10" s="5" customFormat="1" ht="16.5" thickTop="1" thickBot="1" x14ac:dyDescent="0.25">
      <c r="A15" s="11"/>
      <c r="B15" s="35" t="s">
        <v>2</v>
      </c>
      <c r="C15" s="41">
        <f>SUM(C16:C22)</f>
        <v>634918</v>
      </c>
      <c r="D15" s="41">
        <f>SUM(D16:D22)</f>
        <v>705848</v>
      </c>
      <c r="E15" s="41">
        <f>SUM(E16:E22)</f>
        <v>325869</v>
      </c>
      <c r="F15" s="41">
        <f>SUM(F16:F22)</f>
        <v>387511</v>
      </c>
      <c r="H15" s="120"/>
      <c r="I15" s="120"/>
      <c r="J15" s="120"/>
    </row>
    <row r="16" spans="1:10" s="5" customFormat="1" ht="16.5" thickTop="1" thickBot="1" x14ac:dyDescent="0.25">
      <c r="A16" s="11"/>
      <c r="B16" s="12" t="s">
        <v>3</v>
      </c>
      <c r="C16" s="71">
        <v>5812</v>
      </c>
      <c r="D16" s="71">
        <v>6185</v>
      </c>
      <c r="E16" s="71">
        <v>6785</v>
      </c>
      <c r="F16" s="71">
        <v>6457</v>
      </c>
      <c r="H16" s="120"/>
      <c r="I16" s="120"/>
      <c r="J16" s="120"/>
    </row>
    <row r="17" spans="1:10" s="5" customFormat="1" ht="16.5" thickTop="1" thickBot="1" x14ac:dyDescent="0.25">
      <c r="A17" s="11"/>
      <c r="B17" s="12" t="s">
        <v>49</v>
      </c>
      <c r="C17" s="71">
        <v>97768</v>
      </c>
      <c r="D17" s="71">
        <v>83173</v>
      </c>
      <c r="E17" s="71">
        <v>68579</v>
      </c>
      <c r="F17" s="172">
        <v>92885</v>
      </c>
      <c r="H17" s="120"/>
      <c r="I17" s="120"/>
      <c r="J17" s="120"/>
    </row>
    <row r="18" spans="1:10" s="5" customFormat="1" ht="16.5" thickTop="1" thickBot="1" x14ac:dyDescent="0.25">
      <c r="A18" s="11"/>
      <c r="B18" s="12" t="s">
        <v>50</v>
      </c>
      <c r="C18" s="71">
        <v>569</v>
      </c>
      <c r="D18" s="71">
        <v>1203</v>
      </c>
      <c r="E18" s="71">
        <v>541</v>
      </c>
      <c r="F18" s="71">
        <v>0</v>
      </c>
      <c r="H18" s="120"/>
      <c r="I18" s="120"/>
      <c r="J18" s="120"/>
    </row>
    <row r="19" spans="1:10" s="5" customFormat="1" ht="16.5" thickTop="1" thickBot="1" x14ac:dyDescent="0.25">
      <c r="A19" s="11"/>
      <c r="B19" s="12" t="s">
        <v>51</v>
      </c>
      <c r="C19" s="71">
        <v>33607</v>
      </c>
      <c r="D19" s="71">
        <v>32647</v>
      </c>
      <c r="E19" s="71">
        <v>35120</v>
      </c>
      <c r="F19" s="71">
        <v>46468</v>
      </c>
      <c r="H19" s="120"/>
      <c r="I19" s="120"/>
      <c r="J19" s="120"/>
    </row>
    <row r="20" spans="1:10" s="5" customFormat="1" ht="16.5" hidden="1" thickTop="1" thickBot="1" x14ac:dyDescent="0.25">
      <c r="A20" s="11"/>
      <c r="B20" s="12" t="s">
        <v>52</v>
      </c>
      <c r="C20" s="71"/>
      <c r="D20" s="71"/>
      <c r="E20" s="71">
        <v>0</v>
      </c>
      <c r="F20" s="71"/>
      <c r="H20" s="120"/>
      <c r="I20" s="120"/>
      <c r="J20" s="120"/>
    </row>
    <row r="21" spans="1:10" s="5" customFormat="1" ht="16.5" thickTop="1" thickBot="1" x14ac:dyDescent="0.25">
      <c r="A21" s="11"/>
      <c r="B21" s="12" t="s">
        <v>181</v>
      </c>
      <c r="C21" s="71">
        <v>0</v>
      </c>
      <c r="D21" s="71">
        <v>620</v>
      </c>
      <c r="E21" s="71">
        <v>0</v>
      </c>
      <c r="F21" s="71">
        <v>0</v>
      </c>
      <c r="H21" s="120"/>
      <c r="I21" s="120"/>
      <c r="J21" s="120"/>
    </row>
    <row r="22" spans="1:10" s="5" customFormat="1" ht="16.5" thickTop="1" thickBot="1" x14ac:dyDescent="0.25">
      <c r="A22" s="11"/>
      <c r="B22" s="12" t="s">
        <v>53</v>
      </c>
      <c r="C22" s="71">
        <v>497162</v>
      </c>
      <c r="D22" s="71">
        <v>582020</v>
      </c>
      <c r="E22" s="71">
        <v>214844</v>
      </c>
      <c r="F22" s="71">
        <v>241701</v>
      </c>
      <c r="H22" s="120"/>
      <c r="I22" s="120"/>
      <c r="J22" s="120"/>
    </row>
    <row r="23" spans="1:10" s="5" customFormat="1" ht="16.5" thickTop="1" thickBot="1" x14ac:dyDescent="0.25">
      <c r="A23" s="11"/>
      <c r="B23" s="35" t="s">
        <v>54</v>
      </c>
      <c r="C23" s="41">
        <v>23210</v>
      </c>
      <c r="D23" s="41">
        <v>42102</v>
      </c>
      <c r="E23" s="41">
        <v>201093</v>
      </c>
      <c r="F23" s="41">
        <v>191522</v>
      </c>
      <c r="H23" s="120"/>
      <c r="I23" s="120"/>
      <c r="J23" s="120"/>
    </row>
    <row r="24" spans="1:10" s="5" customFormat="1" ht="16.5" thickTop="1" thickBot="1" x14ac:dyDescent="0.25">
      <c r="A24" s="11"/>
      <c r="B24" s="35" t="s">
        <v>55</v>
      </c>
      <c r="C24" s="41">
        <f>C6+C15+C23</f>
        <v>3110598</v>
      </c>
      <c r="D24" s="41">
        <f>D6+D15+D23</f>
        <v>3117475</v>
      </c>
      <c r="E24" s="41">
        <f>E6+E15+E23</f>
        <v>2919302</v>
      </c>
      <c r="F24" s="41">
        <f>F6+F15+F23</f>
        <v>2983732</v>
      </c>
      <c r="H24" s="120"/>
      <c r="I24" s="120"/>
      <c r="J24" s="120"/>
    </row>
    <row r="25" spans="1:10" s="5" customFormat="1" ht="16.5" thickTop="1" thickBot="1" x14ac:dyDescent="0.25">
      <c r="A25" s="11"/>
      <c r="B25" s="73"/>
      <c r="C25" s="74"/>
      <c r="D25" s="74"/>
      <c r="E25" s="75"/>
      <c r="F25" s="74"/>
      <c r="H25" s="120"/>
    </row>
    <row r="26" spans="1:10" s="5" customFormat="1" ht="16.5" thickTop="1" thickBot="1" x14ac:dyDescent="0.25">
      <c r="A26" s="11"/>
      <c r="B26" s="193" t="s">
        <v>153</v>
      </c>
      <c r="C26" s="195" t="s">
        <v>44</v>
      </c>
      <c r="D26" s="196"/>
      <c r="E26" s="196"/>
      <c r="F26" s="196"/>
      <c r="H26" s="120"/>
    </row>
    <row r="27" spans="1:10" s="5" customFormat="1" ht="16.5" thickTop="1" thickBot="1" x14ac:dyDescent="0.25">
      <c r="A27" s="11"/>
      <c r="B27" s="194"/>
      <c r="C27" s="123">
        <f t="shared" ref="C27:F27" si="0">C5</f>
        <v>43373</v>
      </c>
      <c r="D27" s="123">
        <f t="shared" si="0"/>
        <v>43281</v>
      </c>
      <c r="E27" s="123">
        <f t="shared" si="0"/>
        <v>43100</v>
      </c>
      <c r="F27" s="123">
        <f t="shared" si="0"/>
        <v>43008</v>
      </c>
      <c r="H27" s="120"/>
    </row>
    <row r="28" spans="1:10" s="5" customFormat="1" ht="16.5" thickTop="1" thickBot="1" x14ac:dyDescent="0.25">
      <c r="A28" s="11"/>
      <c r="B28" s="31" t="s">
        <v>57</v>
      </c>
      <c r="C28" s="41">
        <f>+C29+C34</f>
        <v>2314975</v>
      </c>
      <c r="D28" s="41">
        <f>+D29+D34</f>
        <v>2237033</v>
      </c>
      <c r="E28" s="41">
        <f>+E29+E34</f>
        <v>2080877</v>
      </c>
      <c r="F28" s="41">
        <f>+F29+F34</f>
        <v>2054864</v>
      </c>
      <c r="H28" s="120"/>
      <c r="I28" s="120"/>
      <c r="J28" s="120"/>
    </row>
    <row r="29" spans="1:10" s="5" customFormat="1" ht="16.5" thickTop="1" thickBot="1" x14ac:dyDescent="0.25">
      <c r="A29" s="11"/>
      <c r="B29" s="35" t="s">
        <v>58</v>
      </c>
      <c r="C29" s="41">
        <f>SUM(C30:C33)</f>
        <v>2314632</v>
      </c>
      <c r="D29" s="41">
        <f>SUM(D30:D33)</f>
        <v>2236710</v>
      </c>
      <c r="E29" s="41">
        <f>SUM(E30:E33)</f>
        <v>2080676</v>
      </c>
      <c r="F29" s="41">
        <f>SUM(F30:F33)</f>
        <v>2054665</v>
      </c>
      <c r="H29" s="120"/>
      <c r="I29" s="120"/>
      <c r="J29" s="120"/>
    </row>
    <row r="30" spans="1:10" s="5" customFormat="1" ht="16.5" thickTop="1" thickBot="1" x14ac:dyDescent="0.25">
      <c r="A30" s="11"/>
      <c r="B30" s="12" t="s">
        <v>59</v>
      </c>
      <c r="C30" s="71">
        <v>517754</v>
      </c>
      <c r="D30" s="71">
        <v>517754</v>
      </c>
      <c r="E30" s="76">
        <v>517754</v>
      </c>
      <c r="F30" s="76">
        <v>517754</v>
      </c>
      <c r="H30" s="120"/>
      <c r="I30" s="120"/>
      <c r="J30" s="120"/>
    </row>
    <row r="31" spans="1:10" s="5" customFormat="1" ht="16.5" thickTop="1" thickBot="1" x14ac:dyDescent="0.25">
      <c r="A31" s="11"/>
      <c r="B31" s="12" t="s">
        <v>60</v>
      </c>
      <c r="C31" s="71">
        <v>133333</v>
      </c>
      <c r="D31" s="71">
        <v>133333</v>
      </c>
      <c r="E31" s="76">
        <v>133272</v>
      </c>
      <c r="F31" s="76">
        <v>133226</v>
      </c>
      <c r="H31" s="120"/>
      <c r="I31" s="120"/>
      <c r="J31" s="120"/>
    </row>
    <row r="32" spans="1:10" s="5" customFormat="1" ht="16.5" thickTop="1" thickBot="1" x14ac:dyDescent="0.25">
      <c r="A32" s="10"/>
      <c r="B32" s="12" t="s">
        <v>61</v>
      </c>
      <c r="C32" s="71">
        <v>1664017</v>
      </c>
      <c r="D32" s="71">
        <v>1580382</v>
      </c>
      <c r="E32" s="76">
        <v>1440378</v>
      </c>
      <c r="F32" s="76">
        <v>1396510</v>
      </c>
      <c r="H32" s="120"/>
      <c r="I32" s="120"/>
      <c r="J32" s="120"/>
    </row>
    <row r="33" spans="1:10" s="5" customFormat="1" ht="16.5" thickTop="1" thickBot="1" x14ac:dyDescent="0.25">
      <c r="A33" s="11"/>
      <c r="B33" s="12" t="s">
        <v>62</v>
      </c>
      <c r="C33" s="71">
        <v>-472</v>
      </c>
      <c r="D33" s="71">
        <v>5241</v>
      </c>
      <c r="E33" s="76">
        <v>-10728</v>
      </c>
      <c r="F33" s="76">
        <v>7175</v>
      </c>
      <c r="H33" s="120"/>
      <c r="I33" s="120"/>
      <c r="J33" s="120"/>
    </row>
    <row r="34" spans="1:10" s="5" customFormat="1" ht="16.5" thickTop="1" thickBot="1" x14ac:dyDescent="0.25">
      <c r="A34" s="11"/>
      <c r="B34" s="35" t="s">
        <v>63</v>
      </c>
      <c r="C34" s="41">
        <v>343</v>
      </c>
      <c r="D34" s="41">
        <v>323</v>
      </c>
      <c r="E34" s="41">
        <v>201</v>
      </c>
      <c r="F34" s="41">
        <v>199</v>
      </c>
      <c r="H34" s="120"/>
      <c r="I34" s="120"/>
      <c r="J34" s="120"/>
    </row>
    <row r="35" spans="1:10" s="5" customFormat="1" ht="16.5" thickTop="1" thickBot="1" x14ac:dyDescent="0.25">
      <c r="A35" s="11"/>
      <c r="B35" s="35" t="s">
        <v>4</v>
      </c>
      <c r="C35" s="41">
        <f>SUM(C36:C42)</f>
        <v>547812</v>
      </c>
      <c r="D35" s="41">
        <f>SUM(D36:D42)</f>
        <v>547755</v>
      </c>
      <c r="E35" s="41">
        <f>SUM(E36:E42)</f>
        <v>548571</v>
      </c>
      <c r="F35" s="41">
        <f>SUM(F36:F42)</f>
        <v>619722</v>
      </c>
      <c r="H35" s="120"/>
      <c r="I35" s="120"/>
      <c r="J35" s="120"/>
    </row>
    <row r="36" spans="1:10" s="5" customFormat="1" ht="16.5" thickTop="1" thickBot="1" x14ac:dyDescent="0.25">
      <c r="A36" s="11"/>
      <c r="B36" s="12" t="s">
        <v>23</v>
      </c>
      <c r="C36" s="71">
        <v>0</v>
      </c>
      <c r="D36" s="71">
        <v>0</v>
      </c>
      <c r="E36" s="76">
        <v>0</v>
      </c>
      <c r="F36" s="76">
        <v>70388</v>
      </c>
      <c r="H36" s="120"/>
      <c r="I36" s="120"/>
      <c r="J36" s="120"/>
    </row>
    <row r="37" spans="1:10" s="5" customFormat="1" ht="16.5" thickTop="1" thickBot="1" x14ac:dyDescent="0.25">
      <c r="A37" s="11"/>
      <c r="B37" s="12" t="s">
        <v>154</v>
      </c>
      <c r="C37" s="71">
        <v>502655</v>
      </c>
      <c r="D37" s="71">
        <v>501892</v>
      </c>
      <c r="E37" s="76">
        <v>501778</v>
      </c>
      <c r="F37" s="173">
        <v>502319</v>
      </c>
      <c r="H37" s="120"/>
      <c r="I37" s="120"/>
      <c r="J37" s="120"/>
    </row>
    <row r="38" spans="1:10" s="5" customFormat="1" ht="16.5" thickTop="1" thickBot="1" x14ac:dyDescent="0.25">
      <c r="A38" s="11"/>
      <c r="B38" s="12" t="s">
        <v>5</v>
      </c>
      <c r="C38" s="71">
        <v>1905</v>
      </c>
      <c r="D38" s="71">
        <v>2095</v>
      </c>
      <c r="E38" s="76">
        <v>3969</v>
      </c>
      <c r="F38" s="173">
        <v>4899</v>
      </c>
      <c r="H38" s="120"/>
      <c r="I38" s="120"/>
      <c r="J38" s="120"/>
    </row>
    <row r="39" spans="1:10" ht="16.5" thickTop="1" thickBot="1" x14ac:dyDescent="0.25">
      <c r="B39" s="12" t="s">
        <v>64</v>
      </c>
      <c r="C39" s="71">
        <v>12879</v>
      </c>
      <c r="D39" s="71">
        <v>12987</v>
      </c>
      <c r="E39" s="76">
        <v>12202</v>
      </c>
      <c r="F39" s="173">
        <v>12277</v>
      </c>
      <c r="G39" s="5"/>
      <c r="H39" s="120"/>
      <c r="I39" s="120"/>
      <c r="J39" s="120"/>
    </row>
    <row r="40" spans="1:10" ht="16.5" thickTop="1" thickBot="1" x14ac:dyDescent="0.25">
      <c r="B40" s="12" t="s">
        <v>65</v>
      </c>
      <c r="C40" s="71">
        <v>6236</v>
      </c>
      <c r="D40" s="71">
        <v>5908</v>
      </c>
      <c r="E40" s="76">
        <v>5777</v>
      </c>
      <c r="F40" s="173">
        <v>5187</v>
      </c>
      <c r="G40" s="5"/>
      <c r="H40" s="120"/>
      <c r="I40" s="120"/>
      <c r="J40" s="120"/>
    </row>
    <row r="41" spans="1:10" ht="16.5" thickTop="1" thickBot="1" x14ac:dyDescent="0.25">
      <c r="B41" s="12" t="s">
        <v>13</v>
      </c>
      <c r="C41" s="71">
        <v>18771</v>
      </c>
      <c r="D41" s="71">
        <v>19185</v>
      </c>
      <c r="E41" s="76">
        <v>19180</v>
      </c>
      <c r="F41" s="173">
        <v>17899</v>
      </c>
      <c r="G41" s="5"/>
      <c r="H41" s="120"/>
      <c r="I41" s="120"/>
      <c r="J41" s="120"/>
    </row>
    <row r="42" spans="1:10" ht="16.5" thickTop="1" thickBot="1" x14ac:dyDescent="0.25">
      <c r="B42" s="12" t="s">
        <v>12</v>
      </c>
      <c r="C42" s="71">
        <v>5366</v>
      </c>
      <c r="D42" s="71">
        <v>5688</v>
      </c>
      <c r="E42" s="42">
        <v>5665</v>
      </c>
      <c r="F42" s="173">
        <v>6753</v>
      </c>
      <c r="G42" s="5"/>
      <c r="H42" s="120"/>
      <c r="I42" s="120"/>
      <c r="J42" s="120"/>
    </row>
    <row r="43" spans="1:10" ht="16.5" thickTop="1" thickBot="1" x14ac:dyDescent="0.25">
      <c r="B43" s="35" t="s">
        <v>6</v>
      </c>
      <c r="C43" s="41">
        <f>SUM(C44:C52)</f>
        <v>247811</v>
      </c>
      <c r="D43" s="41">
        <f>SUM(D44:D52)</f>
        <v>332687</v>
      </c>
      <c r="E43" s="41">
        <f>SUM(E44:E52)</f>
        <v>289854</v>
      </c>
      <c r="F43" s="41">
        <f>SUM(F44:F52)</f>
        <v>309146</v>
      </c>
      <c r="G43" s="5"/>
      <c r="H43" s="120"/>
      <c r="I43" s="120"/>
      <c r="J43" s="120"/>
    </row>
    <row r="44" spans="1:10" ht="16.5" thickTop="1" thickBot="1" x14ac:dyDescent="0.25">
      <c r="B44" s="12" t="s">
        <v>66</v>
      </c>
      <c r="C44" s="71">
        <v>0</v>
      </c>
      <c r="D44" s="71">
        <v>0</v>
      </c>
      <c r="E44" s="76">
        <v>40873</v>
      </c>
      <c r="F44" s="173">
        <v>57070</v>
      </c>
      <c r="G44" s="5"/>
      <c r="H44" s="120"/>
      <c r="I44" s="120"/>
      <c r="J44" s="120"/>
    </row>
    <row r="45" spans="1:10" ht="16.5" thickTop="1" thickBot="1" x14ac:dyDescent="0.25">
      <c r="B45" s="12" t="s">
        <v>158</v>
      </c>
      <c r="C45" s="71">
        <v>0</v>
      </c>
      <c r="D45" s="71">
        <v>0</v>
      </c>
      <c r="E45" s="76">
        <v>74</v>
      </c>
      <c r="F45" s="173">
        <v>131</v>
      </c>
      <c r="G45" s="5"/>
      <c r="H45" s="120"/>
      <c r="I45" s="120"/>
      <c r="J45" s="120"/>
    </row>
    <row r="46" spans="1:10" ht="16.5" thickTop="1" thickBot="1" x14ac:dyDescent="0.25">
      <c r="B46" s="12" t="s">
        <v>67</v>
      </c>
      <c r="C46" s="71">
        <v>97885</v>
      </c>
      <c r="D46" s="71">
        <v>102873</v>
      </c>
      <c r="E46" s="76">
        <v>101471</v>
      </c>
      <c r="F46" s="173">
        <v>111468</v>
      </c>
      <c r="G46" s="5"/>
      <c r="H46" s="120"/>
      <c r="I46" s="120"/>
      <c r="J46" s="120"/>
    </row>
    <row r="47" spans="1:10" ht="16.5" thickTop="1" thickBot="1" x14ac:dyDescent="0.25">
      <c r="B47" s="12" t="s">
        <v>68</v>
      </c>
      <c r="C47" s="71">
        <v>12107</v>
      </c>
      <c r="D47" s="71">
        <v>12742</v>
      </c>
      <c r="E47" s="76">
        <v>28358</v>
      </c>
      <c r="F47" s="173">
        <v>8437</v>
      </c>
      <c r="G47" s="5"/>
      <c r="H47" s="120"/>
      <c r="I47" s="120"/>
      <c r="J47" s="120"/>
    </row>
    <row r="48" spans="1:10" ht="16.5" thickTop="1" thickBot="1" x14ac:dyDescent="0.25">
      <c r="B48" s="12" t="s">
        <v>69</v>
      </c>
      <c r="C48" s="71">
        <v>21360</v>
      </c>
      <c r="D48" s="71">
        <v>16345</v>
      </c>
      <c r="E48" s="76">
        <v>1758</v>
      </c>
      <c r="F48" s="173">
        <v>9793</v>
      </c>
      <c r="G48" s="5"/>
      <c r="H48" s="120"/>
      <c r="I48" s="120"/>
      <c r="J48" s="120"/>
    </row>
    <row r="49" spans="2:10" ht="16.5" thickTop="1" thickBot="1" x14ac:dyDescent="0.25">
      <c r="B49" s="12" t="s">
        <v>64</v>
      </c>
      <c r="C49" s="71">
        <v>36989</v>
      </c>
      <c r="D49" s="71">
        <v>41684</v>
      </c>
      <c r="E49" s="76">
        <v>23623</v>
      </c>
      <c r="F49" s="173">
        <v>33858</v>
      </c>
      <c r="G49" s="5"/>
      <c r="H49" s="120"/>
      <c r="I49" s="120"/>
      <c r="J49" s="120"/>
    </row>
    <row r="50" spans="2:10" ht="16.5" thickTop="1" thickBot="1" x14ac:dyDescent="0.25">
      <c r="B50" s="12" t="s">
        <v>70</v>
      </c>
      <c r="C50" s="71">
        <v>75368</v>
      </c>
      <c r="D50" s="71">
        <v>154175</v>
      </c>
      <c r="E50" s="76">
        <v>88251</v>
      </c>
      <c r="F50" s="173">
        <v>84788</v>
      </c>
      <c r="G50" s="5"/>
      <c r="H50" s="120"/>
      <c r="I50" s="120"/>
      <c r="J50" s="120"/>
    </row>
    <row r="51" spans="2:10" ht="16.5" thickTop="1" thickBot="1" x14ac:dyDescent="0.25">
      <c r="B51" s="12" t="s">
        <v>13</v>
      </c>
      <c r="C51" s="71">
        <v>2962</v>
      </c>
      <c r="D51" s="71">
        <v>3035</v>
      </c>
      <c r="E51" s="76">
        <v>3080</v>
      </c>
      <c r="F51" s="76">
        <v>2823</v>
      </c>
      <c r="G51" s="5"/>
      <c r="H51" s="120"/>
      <c r="I51" s="120"/>
      <c r="J51" s="120"/>
    </row>
    <row r="52" spans="2:10" ht="16.5" thickTop="1" thickBot="1" x14ac:dyDescent="0.25">
      <c r="B52" s="12" t="s">
        <v>12</v>
      </c>
      <c r="C52" s="71">
        <v>1140</v>
      </c>
      <c r="D52" s="71">
        <v>1833</v>
      </c>
      <c r="E52" s="42">
        <v>2366</v>
      </c>
      <c r="F52" s="76">
        <v>778</v>
      </c>
      <c r="G52" s="5"/>
      <c r="H52" s="120"/>
      <c r="I52" s="120"/>
      <c r="J52" s="120"/>
    </row>
    <row r="53" spans="2:10" ht="16.5" hidden="1" thickTop="1" thickBot="1" x14ac:dyDescent="0.25">
      <c r="B53" s="78" t="s">
        <v>150</v>
      </c>
      <c r="C53" s="41"/>
      <c r="D53" s="41">
        <v>0</v>
      </c>
      <c r="E53" s="41">
        <v>0</v>
      </c>
      <c r="F53" s="41">
        <v>0</v>
      </c>
      <c r="G53" s="5"/>
      <c r="H53" s="120"/>
      <c r="I53" s="120"/>
      <c r="J53" s="120"/>
    </row>
    <row r="54" spans="2:10" ht="16.5" thickTop="1" thickBot="1" x14ac:dyDescent="0.25">
      <c r="B54" s="35" t="s">
        <v>71</v>
      </c>
      <c r="C54" s="41">
        <f>C28+C35+C43+C53</f>
        <v>3110598</v>
      </c>
      <c r="D54" s="41">
        <f>D28+D35+D43+D53</f>
        <v>3117475</v>
      </c>
      <c r="E54" s="41">
        <f>E28+E35+E43+E53</f>
        <v>2919302</v>
      </c>
      <c r="F54" s="41">
        <f>F28+F35+F43+F53</f>
        <v>2983732</v>
      </c>
      <c r="G54" s="5"/>
      <c r="H54" s="120"/>
      <c r="I54" s="120"/>
      <c r="J54" s="120"/>
    </row>
    <row r="55" spans="2:10" ht="15.75" thickTop="1" x14ac:dyDescent="0.2">
      <c r="B55" s="23"/>
      <c r="C55" s="131"/>
      <c r="D55" s="131"/>
      <c r="E55" s="131"/>
      <c r="F55" s="131"/>
      <c r="H55" s="121"/>
    </row>
    <row r="56" spans="2:10" x14ac:dyDescent="0.2">
      <c r="E56" s="91"/>
      <c r="H56" s="121"/>
    </row>
    <row r="57" spans="2:10" x14ac:dyDescent="0.2">
      <c r="H57" s="121"/>
    </row>
    <row r="58" spans="2:10" x14ac:dyDescent="0.2">
      <c r="H58" s="121"/>
    </row>
    <row r="59" spans="2:10" x14ac:dyDescent="0.2">
      <c r="H59" s="121"/>
    </row>
    <row r="60" spans="2:10" x14ac:dyDescent="0.2">
      <c r="H60" s="121"/>
    </row>
  </sheetData>
  <mergeCells count="4">
    <mergeCell ref="B26:B27"/>
    <mergeCell ref="B4:B5"/>
    <mergeCell ref="C4:F4"/>
    <mergeCell ref="C26:F26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3" orientation="portrait" horizontalDpi="4294967292" verticalDpi="4294967292" r:id="rId1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35"/>
  <sheetViews>
    <sheetView workbookViewId="0">
      <selection activeCell="B34" sqref="B34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6" width="18.875" style="2" customWidth="1"/>
    <col min="7" max="8" width="14.875" style="2" customWidth="1"/>
    <col min="9" max="9" width="11.25" style="143" bestFit="1" customWidth="1"/>
    <col min="10" max="16384" width="10.875" style="2"/>
  </cols>
  <sheetData>
    <row r="1" spans="1:19" ht="15.75" x14ac:dyDescent="0.25">
      <c r="A1" s="9" t="s">
        <v>9</v>
      </c>
    </row>
    <row r="2" spans="1:19" ht="15.75" x14ac:dyDescent="0.25">
      <c r="A2" s="9"/>
    </row>
    <row r="3" spans="1:19" ht="18.75" thickBot="1" x14ac:dyDescent="0.3">
      <c r="B3" s="14" t="s">
        <v>88</v>
      </c>
    </row>
    <row r="4" spans="1:19" ht="33.950000000000003" customHeight="1" thickTop="1" thickBot="1" x14ac:dyDescent="0.25">
      <c r="B4" s="199"/>
      <c r="C4" s="201" t="s">
        <v>58</v>
      </c>
      <c r="D4" s="202"/>
      <c r="E4" s="202"/>
      <c r="F4" s="203"/>
      <c r="G4" s="197" t="s">
        <v>63</v>
      </c>
      <c r="H4" s="197" t="s">
        <v>32</v>
      </c>
    </row>
    <row r="5" spans="1:19" ht="63" customHeight="1" thickTop="1" thickBot="1" x14ac:dyDescent="0.25">
      <c r="B5" s="200"/>
      <c r="C5" s="59" t="s">
        <v>59</v>
      </c>
      <c r="D5" s="59" t="s">
        <v>60</v>
      </c>
      <c r="E5" s="59" t="s">
        <v>93</v>
      </c>
      <c r="F5" s="59" t="s">
        <v>145</v>
      </c>
      <c r="G5" s="198"/>
      <c r="H5" s="198"/>
    </row>
    <row r="6" spans="1:19" ht="16.5" thickTop="1" thickBot="1" x14ac:dyDescent="0.25">
      <c r="B6" s="204" t="s">
        <v>203</v>
      </c>
      <c r="C6" s="205"/>
      <c r="D6" s="205"/>
      <c r="E6" s="205"/>
      <c r="F6" s="206"/>
      <c r="G6" s="60"/>
      <c r="H6" s="60"/>
    </row>
    <row r="7" spans="1:19" ht="16.5" thickTop="1" thickBot="1" x14ac:dyDescent="0.25">
      <c r="B7" s="35" t="s">
        <v>182</v>
      </c>
      <c r="C7" s="61">
        <v>517754</v>
      </c>
      <c r="D7" s="61">
        <v>133238</v>
      </c>
      <c r="E7" s="61">
        <v>1282113</v>
      </c>
      <c r="F7" s="61">
        <v>17409</v>
      </c>
      <c r="G7" s="61">
        <v>162</v>
      </c>
      <c r="H7" s="63">
        <f t="shared" ref="H7:H12" si="0">SUM(C7:G7)</f>
        <v>1950676</v>
      </c>
    </row>
    <row r="8" spans="1:19" ht="16.5" thickTop="1" thickBot="1" x14ac:dyDescent="0.25">
      <c r="B8" s="12" t="s">
        <v>89</v>
      </c>
      <c r="C8" s="57">
        <v>0</v>
      </c>
      <c r="D8" s="57">
        <v>0</v>
      </c>
      <c r="E8" s="64">
        <v>232391</v>
      </c>
      <c r="F8" s="64">
        <v>0</v>
      </c>
      <c r="G8" s="64">
        <v>50</v>
      </c>
      <c r="H8" s="65">
        <f t="shared" si="0"/>
        <v>232441</v>
      </c>
    </row>
    <row r="9" spans="1:19" ht="16.5" thickTop="1" thickBot="1" x14ac:dyDescent="0.25">
      <c r="B9" s="12" t="s">
        <v>90</v>
      </c>
      <c r="C9" s="57">
        <v>0</v>
      </c>
      <c r="D9" s="57">
        <v>34</v>
      </c>
      <c r="E9" s="64">
        <v>-403</v>
      </c>
      <c r="F9" s="64">
        <v>-28137</v>
      </c>
      <c r="G9" s="122">
        <v>-11</v>
      </c>
      <c r="H9" s="65">
        <f t="shared" si="0"/>
        <v>-28517</v>
      </c>
    </row>
    <row r="10" spans="1:19" ht="16.5" thickTop="1" thickBot="1" x14ac:dyDescent="0.25">
      <c r="B10" s="35" t="s">
        <v>92</v>
      </c>
      <c r="C10" s="54">
        <f>SUM(C8:C9)</f>
        <v>0</v>
      </c>
      <c r="D10" s="54">
        <f>SUM(D8:D9)</f>
        <v>34</v>
      </c>
      <c r="E10" s="54">
        <f>SUM(E8:E9)</f>
        <v>231988</v>
      </c>
      <c r="F10" s="54">
        <f>SUM(F8:F9)</f>
        <v>-28137</v>
      </c>
      <c r="G10" s="54">
        <f>SUM(G8:G9)</f>
        <v>39</v>
      </c>
      <c r="H10" s="63">
        <f t="shared" si="0"/>
        <v>203924</v>
      </c>
    </row>
    <row r="11" spans="1:19" ht="16.5" thickTop="1" thickBot="1" x14ac:dyDescent="0.25">
      <c r="B11" s="66" t="s">
        <v>91</v>
      </c>
      <c r="C11" s="67">
        <v>0</v>
      </c>
      <c r="D11" s="67">
        <v>0</v>
      </c>
      <c r="E11" s="68">
        <v>-73723</v>
      </c>
      <c r="F11" s="68">
        <v>0</v>
      </c>
      <c r="G11" s="69">
        <v>0</v>
      </c>
      <c r="H11" s="65">
        <f t="shared" si="0"/>
        <v>-73723</v>
      </c>
    </row>
    <row r="12" spans="1:19" ht="16.5" thickTop="1" thickBot="1" x14ac:dyDescent="0.25">
      <c r="B12" s="35" t="s">
        <v>204</v>
      </c>
      <c r="C12" s="54">
        <f>C7+SUM(C10:C11)</f>
        <v>517754</v>
      </c>
      <c r="D12" s="54">
        <f>D7+SUM(D10:D11)</f>
        <v>133272</v>
      </c>
      <c r="E12" s="54">
        <f>E7+SUM(E10:E11)</f>
        <v>1440378</v>
      </c>
      <c r="F12" s="54">
        <f>F7+SUM(F10:F11)</f>
        <v>-10728</v>
      </c>
      <c r="G12" s="54">
        <f>G7+SUM(G10:G11)</f>
        <v>201</v>
      </c>
      <c r="H12" s="63">
        <f t="shared" si="0"/>
        <v>2080877</v>
      </c>
      <c r="I12" s="144"/>
    </row>
    <row r="13" spans="1:19" ht="16.5" thickTop="1" thickBot="1" x14ac:dyDescent="0.25">
      <c r="B13" s="204" t="s">
        <v>266</v>
      </c>
      <c r="C13" s="205"/>
      <c r="D13" s="205"/>
      <c r="E13" s="205"/>
      <c r="F13" s="206"/>
      <c r="G13" s="70"/>
      <c r="H13" s="70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6.5" thickTop="1" thickBot="1" x14ac:dyDescent="0.25">
      <c r="B14" s="35" t="s">
        <v>182</v>
      </c>
      <c r="C14" s="54">
        <f>C7</f>
        <v>517754</v>
      </c>
      <c r="D14" s="54">
        <f>D7</f>
        <v>133238</v>
      </c>
      <c r="E14" s="54">
        <f>E7</f>
        <v>1282113</v>
      </c>
      <c r="F14" s="54">
        <f>F7</f>
        <v>17409</v>
      </c>
      <c r="G14" s="54">
        <f>G7</f>
        <v>162</v>
      </c>
      <c r="H14" s="63">
        <f t="shared" ref="H14:H19" si="1">SUM(C14:G14)</f>
        <v>1950676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6.5" thickTop="1" thickBot="1" x14ac:dyDescent="0.25">
      <c r="B15" s="133" t="s">
        <v>231</v>
      </c>
      <c r="C15" s="57">
        <v>0</v>
      </c>
      <c r="D15" s="57">
        <v>0</v>
      </c>
      <c r="E15" s="64">
        <v>188143</v>
      </c>
      <c r="F15" s="64">
        <v>0</v>
      </c>
      <c r="G15" s="64">
        <v>42</v>
      </c>
      <c r="H15" s="65">
        <f t="shared" si="1"/>
        <v>188185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6.5" thickTop="1" thickBot="1" x14ac:dyDescent="0.25">
      <c r="B16" s="12" t="s">
        <v>90</v>
      </c>
      <c r="C16" s="57">
        <v>0</v>
      </c>
      <c r="D16" s="57">
        <v>-12</v>
      </c>
      <c r="E16" s="64">
        <v>-23</v>
      </c>
      <c r="F16" s="64">
        <v>-10234</v>
      </c>
      <c r="G16" s="64">
        <v>-5</v>
      </c>
      <c r="H16" s="65">
        <f t="shared" si="1"/>
        <v>-10274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2:19" ht="16.5" thickTop="1" thickBot="1" x14ac:dyDescent="0.25">
      <c r="B17" s="35" t="s">
        <v>92</v>
      </c>
      <c r="C17" s="54">
        <f>SUM(C15:C16)</f>
        <v>0</v>
      </c>
      <c r="D17" s="54">
        <f>SUM(D15:D16)</f>
        <v>-12</v>
      </c>
      <c r="E17" s="54">
        <f>SUM(E15:E16)</f>
        <v>188120</v>
      </c>
      <c r="F17" s="54">
        <f>SUM(F15:F16)</f>
        <v>-10234</v>
      </c>
      <c r="G17" s="54">
        <f>SUM(G15:G16)</f>
        <v>37</v>
      </c>
      <c r="H17" s="63">
        <f t="shared" si="1"/>
        <v>177911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2:19" ht="16.5" thickTop="1" thickBot="1" x14ac:dyDescent="0.25">
      <c r="B18" s="66" t="s">
        <v>91</v>
      </c>
      <c r="C18" s="67">
        <v>0</v>
      </c>
      <c r="D18" s="67">
        <v>0</v>
      </c>
      <c r="E18" s="68">
        <v>-73723</v>
      </c>
      <c r="F18" s="68">
        <v>0</v>
      </c>
      <c r="G18" s="68">
        <v>0</v>
      </c>
      <c r="H18" s="65">
        <f t="shared" ref="H18" si="2">SUM(C18:G18)</f>
        <v>-73723</v>
      </c>
    </row>
    <row r="19" spans="2:19" ht="16.5" thickTop="1" thickBot="1" x14ac:dyDescent="0.25">
      <c r="B19" s="35" t="s">
        <v>267</v>
      </c>
      <c r="C19" s="54">
        <f>C14+SUM(C17:C18)</f>
        <v>517754</v>
      </c>
      <c r="D19" s="54">
        <f>D14+SUM(D17:D18)</f>
        <v>133226</v>
      </c>
      <c r="E19" s="54">
        <f>E14+SUM(E17:E18)</f>
        <v>1396510</v>
      </c>
      <c r="F19" s="54">
        <f>F14+SUM(F17:F18)</f>
        <v>7175</v>
      </c>
      <c r="G19" s="54">
        <f>G14+SUM(G17:G18)</f>
        <v>199</v>
      </c>
      <c r="H19" s="63">
        <f t="shared" si="1"/>
        <v>2054864</v>
      </c>
      <c r="I19" s="144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2:19" ht="16.5" thickTop="1" thickBot="1" x14ac:dyDescent="0.25">
      <c r="B20" s="204" t="s">
        <v>268</v>
      </c>
      <c r="C20" s="205"/>
      <c r="D20" s="205"/>
      <c r="E20" s="205"/>
      <c r="F20" s="206"/>
      <c r="G20" s="70"/>
      <c r="H20" s="70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2:19" ht="16.5" thickTop="1" thickBot="1" x14ac:dyDescent="0.25">
      <c r="B21" s="35" t="s">
        <v>215</v>
      </c>
      <c r="C21" s="54">
        <f>C12</f>
        <v>517754</v>
      </c>
      <c r="D21" s="54">
        <f>D12</f>
        <v>133272</v>
      </c>
      <c r="E21" s="54">
        <f>E12</f>
        <v>1440378</v>
      </c>
      <c r="F21" s="54">
        <f>F12</f>
        <v>-10728</v>
      </c>
      <c r="G21" s="54">
        <f>G12</f>
        <v>201</v>
      </c>
      <c r="H21" s="63">
        <f t="shared" ref="H21:H28" si="3">SUM(C21:G21)</f>
        <v>2080877</v>
      </c>
      <c r="I21" s="144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2:19" ht="16.5" thickTop="1" thickBot="1" x14ac:dyDescent="0.25">
      <c r="B22" s="133" t="s">
        <v>217</v>
      </c>
      <c r="C22" s="57">
        <v>0</v>
      </c>
      <c r="D22" s="57">
        <v>0</v>
      </c>
      <c r="E22" s="57">
        <v>-1163</v>
      </c>
      <c r="F22" s="57">
        <v>0</v>
      </c>
      <c r="G22" s="57">
        <v>0</v>
      </c>
      <c r="H22" s="65">
        <f t="shared" ref="H22" si="4">SUM(C22:G22)</f>
        <v>-1163</v>
      </c>
      <c r="I22" s="144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2:19" ht="16.5" thickTop="1" thickBot="1" x14ac:dyDescent="0.25">
      <c r="B23" s="35" t="s">
        <v>216</v>
      </c>
      <c r="C23" s="54">
        <f>SUM(C21:C22)</f>
        <v>517754</v>
      </c>
      <c r="D23" s="54">
        <f>SUM(D21:D22)</f>
        <v>133272</v>
      </c>
      <c r="E23" s="54">
        <f>SUM(E21:E22)</f>
        <v>1439215</v>
      </c>
      <c r="F23" s="54">
        <f>SUM(F21:F22)</f>
        <v>-10728</v>
      </c>
      <c r="G23" s="54">
        <f>SUM(G21:G22)</f>
        <v>201</v>
      </c>
      <c r="H23" s="63">
        <f t="shared" si="3"/>
        <v>2079714</v>
      </c>
      <c r="I23" s="144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2:19" ht="16.5" thickTop="1" thickBot="1" x14ac:dyDescent="0.25">
      <c r="B24" s="133" t="s">
        <v>231</v>
      </c>
      <c r="C24" s="57">
        <v>0</v>
      </c>
      <c r="D24" s="57">
        <v>0</v>
      </c>
      <c r="E24" s="57">
        <v>298534</v>
      </c>
      <c r="F24" s="57">
        <v>0</v>
      </c>
      <c r="G24" s="57">
        <v>148</v>
      </c>
      <c r="H24" s="65">
        <f t="shared" si="3"/>
        <v>298682</v>
      </c>
      <c r="I24" s="144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2:19" ht="16.5" thickTop="1" thickBot="1" x14ac:dyDescent="0.25">
      <c r="B25" s="12" t="s">
        <v>90</v>
      </c>
      <c r="C25" s="57">
        <v>0</v>
      </c>
      <c r="D25" s="57">
        <v>61</v>
      </c>
      <c r="E25" s="57">
        <v>-9</v>
      </c>
      <c r="F25" s="57">
        <v>10256</v>
      </c>
      <c r="G25" s="57">
        <v>-6</v>
      </c>
      <c r="H25" s="65">
        <f t="shared" si="3"/>
        <v>10302</v>
      </c>
      <c r="I25" s="144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2:19" ht="16.5" thickTop="1" thickBot="1" x14ac:dyDescent="0.25">
      <c r="B26" s="35" t="s">
        <v>193</v>
      </c>
      <c r="C26" s="54">
        <f>SUM(C24:C25)</f>
        <v>0</v>
      </c>
      <c r="D26" s="54">
        <f>SUM(D24:D25)</f>
        <v>61</v>
      </c>
      <c r="E26" s="54">
        <f>SUM(E24:E25)</f>
        <v>298525</v>
      </c>
      <c r="F26" s="54">
        <f>SUM(F24:F25)</f>
        <v>10256</v>
      </c>
      <c r="G26" s="54">
        <f>SUM(G24:G25)</f>
        <v>142</v>
      </c>
      <c r="H26" s="63">
        <f t="shared" si="3"/>
        <v>308984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2:19" ht="16.5" thickTop="1" thickBot="1" x14ac:dyDescent="0.25">
      <c r="B27" s="66" t="s">
        <v>91</v>
      </c>
      <c r="C27" s="67">
        <v>0</v>
      </c>
      <c r="D27" s="67">
        <v>0</v>
      </c>
      <c r="E27" s="68">
        <v>-73723</v>
      </c>
      <c r="F27" s="68">
        <v>0</v>
      </c>
      <c r="G27" s="68">
        <v>0</v>
      </c>
      <c r="H27" s="65">
        <f t="shared" ref="H27" si="5">SUM(C27:G27)</f>
        <v>-73723</v>
      </c>
    </row>
    <row r="28" spans="2:19" ht="16.5" thickTop="1" thickBot="1" x14ac:dyDescent="0.25">
      <c r="B28" s="35" t="s">
        <v>270</v>
      </c>
      <c r="C28" s="54">
        <f>C23+SUM(C26:C26)+C27</f>
        <v>517754</v>
      </c>
      <c r="D28" s="54">
        <f>D23+SUM(D26:D26)+D27</f>
        <v>133333</v>
      </c>
      <c r="E28" s="54">
        <f>E23+SUM(E26:E26)+E27</f>
        <v>1664017</v>
      </c>
      <c r="F28" s="54">
        <f>F23+SUM(F26:F26)+F27</f>
        <v>-472</v>
      </c>
      <c r="G28" s="54">
        <f>G23+SUM(G26:G26)+G27</f>
        <v>343</v>
      </c>
      <c r="H28" s="63">
        <f t="shared" si="3"/>
        <v>2314975</v>
      </c>
      <c r="I28" s="144"/>
      <c r="K28" s="22"/>
      <c r="L28" s="22"/>
      <c r="M28" s="22"/>
      <c r="N28" s="22"/>
      <c r="O28" s="22"/>
      <c r="P28" s="22"/>
      <c r="Q28" s="22"/>
      <c r="R28" s="22"/>
      <c r="S28" s="22"/>
    </row>
    <row r="29" spans="2:19" ht="16.5" thickTop="1" thickBot="1" x14ac:dyDescent="0.25">
      <c r="B29" s="204" t="s">
        <v>271</v>
      </c>
      <c r="C29" s="205"/>
      <c r="D29" s="205"/>
      <c r="E29" s="205"/>
      <c r="F29" s="206"/>
      <c r="G29" s="70"/>
      <c r="H29" s="70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19" ht="16.5" thickTop="1" thickBot="1" x14ac:dyDescent="0.25">
      <c r="B30" s="35" t="s">
        <v>269</v>
      </c>
      <c r="C30" s="54">
        <v>517754</v>
      </c>
      <c r="D30" s="54">
        <v>133333</v>
      </c>
      <c r="E30" s="54">
        <v>1580382</v>
      </c>
      <c r="F30" s="54">
        <v>5241</v>
      </c>
      <c r="G30" s="54">
        <v>323</v>
      </c>
      <c r="H30" s="63">
        <f t="shared" ref="H30:H33" si="6">SUM(C30:G30)</f>
        <v>2237033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2:19" ht="16.5" thickTop="1" thickBot="1" x14ac:dyDescent="0.25">
      <c r="B31" s="133" t="s">
        <v>231</v>
      </c>
      <c r="C31" s="57">
        <v>0</v>
      </c>
      <c r="D31" s="57">
        <v>0</v>
      </c>
      <c r="E31" s="64">
        <v>83644</v>
      </c>
      <c r="F31" s="64">
        <v>0</v>
      </c>
      <c r="G31" s="64">
        <v>22</v>
      </c>
      <c r="H31" s="65">
        <f t="shared" si="6"/>
        <v>83666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2:19" ht="16.5" thickTop="1" thickBot="1" x14ac:dyDescent="0.25">
      <c r="B32" s="12" t="s">
        <v>90</v>
      </c>
      <c r="C32" s="57">
        <v>0</v>
      </c>
      <c r="D32" s="57">
        <v>0</v>
      </c>
      <c r="E32" s="64">
        <v>-9</v>
      </c>
      <c r="F32" s="64">
        <v>-5713</v>
      </c>
      <c r="G32" s="64">
        <v>-2</v>
      </c>
      <c r="H32" s="65">
        <f t="shared" si="6"/>
        <v>-5724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2:19" ht="16.5" thickTop="1" thickBot="1" x14ac:dyDescent="0.25">
      <c r="B33" s="35" t="s">
        <v>92</v>
      </c>
      <c r="C33" s="54">
        <f>SUM(C31:C32)</f>
        <v>0</v>
      </c>
      <c r="D33" s="54">
        <f>SUM(D31:D32)</f>
        <v>0</v>
      </c>
      <c r="E33" s="54">
        <f>SUM(E31:E32)</f>
        <v>83635</v>
      </c>
      <c r="F33" s="54">
        <f>SUM(F31:F32)</f>
        <v>-5713</v>
      </c>
      <c r="G33" s="54">
        <f>SUM(G31:G32)</f>
        <v>20</v>
      </c>
      <c r="H33" s="63">
        <f t="shared" si="6"/>
        <v>77942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2:19" ht="16.5" thickTop="1" thickBot="1" x14ac:dyDescent="0.25">
      <c r="B34" s="35" t="s">
        <v>270</v>
      </c>
      <c r="C34" s="54">
        <f>C30+SUM(C33:C33)</f>
        <v>517754</v>
      </c>
      <c r="D34" s="54">
        <f>D30+SUM(D33:D33)</f>
        <v>133333</v>
      </c>
      <c r="E34" s="54">
        <f>E30+SUM(E33:E33)</f>
        <v>1664017</v>
      </c>
      <c r="F34" s="54">
        <f>F30+SUM(F33:F33)</f>
        <v>-472</v>
      </c>
      <c r="G34" s="54">
        <f>G30+SUM(G33:G33)</f>
        <v>343</v>
      </c>
      <c r="H34" s="63">
        <f t="shared" ref="H34" si="7">SUM(C34:G34)</f>
        <v>2314975</v>
      </c>
      <c r="I34" s="144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2:19" ht="15.75" thickTop="1" x14ac:dyDescent="0.2"/>
  </sheetData>
  <mergeCells count="8">
    <mergeCell ref="H4:H5"/>
    <mergeCell ref="B4:B5"/>
    <mergeCell ref="C4:F4"/>
    <mergeCell ref="B29:F29"/>
    <mergeCell ref="B13:F13"/>
    <mergeCell ref="B20:F20"/>
    <mergeCell ref="B6:F6"/>
    <mergeCell ref="G4:G5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65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19" sqref="K19"/>
    </sheetView>
  </sheetViews>
  <sheetFormatPr defaultColWidth="10.875" defaultRowHeight="15" outlineLevelCol="1" x14ac:dyDescent="0.2"/>
  <cols>
    <col min="1" max="1" width="5" style="2" customWidth="1"/>
    <col min="2" max="2" width="74.875" style="5" bestFit="1" customWidth="1"/>
    <col min="3" max="4" width="14.875" style="2" customWidth="1"/>
    <col min="5" max="6" width="14.875" style="2" hidden="1" customWidth="1" outlineLevel="1"/>
    <col min="7" max="7" width="14.875" style="2" customWidth="1" collapsed="1"/>
    <col min="8" max="8" width="14.875" style="2" customWidth="1"/>
    <col min="9" max="10" width="14.875" style="2" hidden="1" customWidth="1" outlineLevel="1"/>
    <col min="11" max="11" width="10.875" style="2" collapsed="1"/>
    <col min="12" max="14" width="10.875" style="2" customWidth="1"/>
    <col min="15" max="16384" width="10.875" style="2"/>
  </cols>
  <sheetData>
    <row r="1" spans="1:13" ht="15.75" x14ac:dyDescent="0.25">
      <c r="A1" s="9" t="s">
        <v>9</v>
      </c>
    </row>
    <row r="2" spans="1:13" ht="15.75" x14ac:dyDescent="0.25">
      <c r="A2" s="9"/>
    </row>
    <row r="3" spans="1:13" ht="18" x14ac:dyDescent="0.25">
      <c r="A3" s="9"/>
      <c r="B3" s="100" t="s">
        <v>87</v>
      </c>
    </row>
    <row r="4" spans="1:13" ht="45.75" customHeight="1" thickBot="1" x14ac:dyDescent="0.25">
      <c r="B4" s="99"/>
      <c r="C4" s="181" t="s">
        <v>262</v>
      </c>
      <c r="D4" s="181" t="s">
        <v>264</v>
      </c>
      <c r="E4" s="181" t="s">
        <v>229</v>
      </c>
      <c r="F4" s="181" t="s">
        <v>202</v>
      </c>
      <c r="G4" s="181" t="s">
        <v>263</v>
      </c>
      <c r="H4" s="181" t="s">
        <v>265</v>
      </c>
      <c r="I4" s="181" t="s">
        <v>230</v>
      </c>
      <c r="J4" s="181" t="s">
        <v>179</v>
      </c>
      <c r="K4" s="117"/>
    </row>
    <row r="5" spans="1:13" ht="16.5" thickTop="1" thickBot="1" x14ac:dyDescent="0.25">
      <c r="B5" s="52" t="s">
        <v>72</v>
      </c>
      <c r="C5" s="101"/>
      <c r="D5" s="101"/>
      <c r="E5" s="101"/>
      <c r="F5" s="101"/>
      <c r="G5" s="101"/>
      <c r="H5" s="101"/>
      <c r="I5" s="101"/>
      <c r="J5" s="101"/>
      <c r="K5" s="117"/>
    </row>
    <row r="6" spans="1:13" ht="16.5" thickTop="1" thickBot="1" x14ac:dyDescent="0.25">
      <c r="B6" s="53" t="s">
        <v>234</v>
      </c>
      <c r="C6" s="102">
        <f>'RZiS i spr. z całkowitych doch.'!C27</f>
        <v>348431</v>
      </c>
      <c r="D6" s="102">
        <f>'RZiS i spr. z całkowitych doch.'!D27</f>
        <v>103068</v>
      </c>
      <c r="E6" s="102">
        <f>'RZiS i spr. z całkowitych doch.'!E27</f>
        <v>250304</v>
      </c>
      <c r="F6" s="102">
        <f>'RZiS i spr. z całkowitych doch.'!F27</f>
        <v>-4941</v>
      </c>
      <c r="G6" s="102">
        <f>'RZiS i spr. z całkowitych doch.'!G27</f>
        <v>231798</v>
      </c>
      <c r="H6" s="102">
        <f>'RZiS i spr. z całkowitych doch.'!H27</f>
        <v>126981</v>
      </c>
      <c r="I6" s="102">
        <f>'RZiS i spr. z całkowitych doch.'!I27</f>
        <v>116974</v>
      </c>
      <c r="J6" s="102">
        <f>'RZiS i spr. z całkowitych doch.'!J27</f>
        <v>-12157</v>
      </c>
      <c r="K6" s="132"/>
      <c r="L6" s="91"/>
      <c r="M6" s="91"/>
    </row>
    <row r="7" spans="1:13" ht="16.5" thickTop="1" thickBot="1" x14ac:dyDescent="0.25">
      <c r="B7" s="55" t="s">
        <v>73</v>
      </c>
      <c r="C7" s="103">
        <f t="shared" ref="C7:J7" si="0">SUM(C8:C18)</f>
        <v>-36266</v>
      </c>
      <c r="D7" s="103">
        <f t="shared" si="0"/>
        <v>18094</v>
      </c>
      <c r="E7" s="103">
        <f t="shared" si="0"/>
        <v>-78950</v>
      </c>
      <c r="F7" s="103">
        <f t="shared" si="0"/>
        <v>24590</v>
      </c>
      <c r="G7" s="103">
        <f>SUM(G8:G18)</f>
        <v>94208</v>
      </c>
      <c r="H7" s="103">
        <f t="shared" si="0"/>
        <v>13824</v>
      </c>
      <c r="I7" s="103">
        <f t="shared" si="0"/>
        <v>41220</v>
      </c>
      <c r="J7" s="103">
        <f t="shared" si="0"/>
        <v>39158</v>
      </c>
      <c r="K7" s="132"/>
      <c r="L7" s="91"/>
      <c r="M7" s="91"/>
    </row>
    <row r="8" spans="1:13" ht="16.5" hidden="1" customHeight="1" thickTop="1" thickBot="1" x14ac:dyDescent="0.25">
      <c r="B8" s="56" t="s">
        <v>42</v>
      </c>
      <c r="C8" s="104"/>
      <c r="D8" s="104"/>
      <c r="E8" s="104"/>
      <c r="F8" s="104">
        <v>0</v>
      </c>
      <c r="G8" s="104"/>
      <c r="H8" s="104"/>
      <c r="I8" s="104"/>
      <c r="J8" s="104">
        <v>0</v>
      </c>
      <c r="K8" s="132"/>
      <c r="L8" s="91"/>
      <c r="M8" s="91"/>
    </row>
    <row r="9" spans="1:13" ht="16.5" thickTop="1" thickBot="1" x14ac:dyDescent="0.25">
      <c r="B9" s="56" t="s">
        <v>14</v>
      </c>
      <c r="C9" s="104">
        <v>124927</v>
      </c>
      <c r="D9" s="104">
        <v>42605</v>
      </c>
      <c r="E9" s="104">
        <v>40406</v>
      </c>
      <c r="F9" s="104">
        <v>41916</v>
      </c>
      <c r="G9" s="104">
        <v>123312</v>
      </c>
      <c r="H9" s="104">
        <v>41126</v>
      </c>
      <c r="I9" s="104">
        <v>40584</v>
      </c>
      <c r="J9" s="104">
        <v>41602</v>
      </c>
      <c r="K9" s="132"/>
      <c r="L9" s="91"/>
      <c r="M9" s="91"/>
    </row>
    <row r="10" spans="1:13" ht="16.5" thickTop="1" thickBot="1" x14ac:dyDescent="0.25">
      <c r="B10" s="56" t="s">
        <v>299</v>
      </c>
      <c r="C10" s="104">
        <v>15114</v>
      </c>
      <c r="D10" s="104">
        <v>5229</v>
      </c>
      <c r="E10" s="104">
        <v>10361</v>
      </c>
      <c r="F10" s="104">
        <v>-476</v>
      </c>
      <c r="G10" s="104">
        <v>2527</v>
      </c>
      <c r="H10" s="104">
        <v>-2169</v>
      </c>
      <c r="I10" s="104">
        <v>-1965</v>
      </c>
      <c r="J10" s="104">
        <v>6661</v>
      </c>
      <c r="K10" s="132"/>
      <c r="L10" s="91"/>
      <c r="M10" s="91"/>
    </row>
    <row r="11" spans="1:13" ht="16.5" thickTop="1" thickBot="1" x14ac:dyDescent="0.25">
      <c r="B11" s="56" t="s">
        <v>166</v>
      </c>
      <c r="C11" s="104">
        <v>9965</v>
      </c>
      <c r="D11" s="104">
        <v>2914</v>
      </c>
      <c r="E11" s="104">
        <v>3618</v>
      </c>
      <c r="F11" s="104">
        <v>3433</v>
      </c>
      <c r="G11" s="104">
        <v>12678</v>
      </c>
      <c r="H11" s="104">
        <v>4227</v>
      </c>
      <c r="I11" s="104">
        <v>4410</v>
      </c>
      <c r="J11" s="104">
        <v>4041</v>
      </c>
      <c r="K11" s="132"/>
      <c r="L11" s="91"/>
      <c r="M11" s="91"/>
    </row>
    <row r="12" spans="1:13" ht="16.5" thickTop="1" thickBot="1" x14ac:dyDescent="0.25">
      <c r="B12" s="56" t="s">
        <v>300</v>
      </c>
      <c r="C12" s="104">
        <v>-144102</v>
      </c>
      <c r="D12" s="104">
        <v>-448</v>
      </c>
      <c r="E12" s="104">
        <v>-143738</v>
      </c>
      <c r="F12" s="104">
        <v>84</v>
      </c>
      <c r="G12" s="104">
        <v>-8487</v>
      </c>
      <c r="H12" s="104">
        <v>-6943</v>
      </c>
      <c r="I12" s="104">
        <v>2514</v>
      </c>
      <c r="J12" s="104">
        <v>-4058</v>
      </c>
      <c r="K12" s="132"/>
      <c r="L12" s="91"/>
      <c r="M12" s="91"/>
    </row>
    <row r="13" spans="1:13" ht="16.5" thickTop="1" thickBot="1" x14ac:dyDescent="0.25">
      <c r="B13" s="56" t="s">
        <v>74</v>
      </c>
      <c r="C13" s="104">
        <v>-33122</v>
      </c>
      <c r="D13" s="104">
        <v>-16251</v>
      </c>
      <c r="E13" s="104">
        <v>-7964</v>
      </c>
      <c r="F13" s="104">
        <v>-8907</v>
      </c>
      <c r="G13" s="174">
        <v>-31649</v>
      </c>
      <c r="H13" s="174">
        <v>-13506</v>
      </c>
      <c r="I13" s="104">
        <v>-19892</v>
      </c>
      <c r="J13" s="104">
        <v>1749</v>
      </c>
      <c r="K13" s="132"/>
      <c r="L13" s="91"/>
      <c r="M13" s="91"/>
    </row>
    <row r="14" spans="1:13" ht="16.5" customHeight="1" thickTop="1" thickBot="1" x14ac:dyDescent="0.25">
      <c r="B14" s="58" t="s">
        <v>178</v>
      </c>
      <c r="C14" s="104">
        <v>-18155</v>
      </c>
      <c r="D14" s="104">
        <v>-9606</v>
      </c>
      <c r="E14" s="104">
        <v>20139</v>
      </c>
      <c r="F14" s="104">
        <v>-28688</v>
      </c>
      <c r="G14" s="174">
        <v>-12787</v>
      </c>
      <c r="H14" s="174">
        <v>460</v>
      </c>
      <c r="I14" s="104">
        <v>8946</v>
      </c>
      <c r="J14" s="104">
        <v>-22193</v>
      </c>
      <c r="K14" s="117"/>
      <c r="L14" s="91"/>
      <c r="M14" s="91"/>
    </row>
    <row r="15" spans="1:13" ht="16.5" thickTop="1" thickBot="1" x14ac:dyDescent="0.25">
      <c r="B15" s="56" t="s">
        <v>75</v>
      </c>
      <c r="C15" s="104">
        <v>11922</v>
      </c>
      <c r="D15" s="104">
        <v>-3839</v>
      </c>
      <c r="E15" s="104">
        <v>-1183</v>
      </c>
      <c r="F15" s="104">
        <v>16944</v>
      </c>
      <c r="G15" s="174">
        <v>10486</v>
      </c>
      <c r="H15" s="174">
        <v>-9023</v>
      </c>
      <c r="I15" s="104">
        <v>6885</v>
      </c>
      <c r="J15" s="104">
        <v>12624</v>
      </c>
      <c r="K15" s="132"/>
      <c r="L15" s="91"/>
      <c r="M15" s="91"/>
    </row>
    <row r="16" spans="1:13" ht="16.5" thickTop="1" thickBot="1" x14ac:dyDescent="0.25">
      <c r="B16" s="56" t="s">
        <v>19</v>
      </c>
      <c r="C16" s="104">
        <v>-1931</v>
      </c>
      <c r="D16" s="104">
        <v>-1467</v>
      </c>
      <c r="E16" s="104">
        <v>-567</v>
      </c>
      <c r="F16" s="104">
        <v>103</v>
      </c>
      <c r="G16" s="104">
        <v>-2518</v>
      </c>
      <c r="H16" s="104">
        <v>-574</v>
      </c>
      <c r="I16" s="104">
        <v>11</v>
      </c>
      <c r="J16" s="104">
        <v>-1955</v>
      </c>
      <c r="K16" s="132"/>
      <c r="L16" s="91"/>
      <c r="M16" s="91"/>
    </row>
    <row r="17" spans="2:13" ht="16.5" thickTop="1" thickBot="1" x14ac:dyDescent="0.25">
      <c r="B17" s="56" t="s">
        <v>20</v>
      </c>
      <c r="C17" s="104">
        <v>1442</v>
      </c>
      <c r="D17" s="104">
        <v>1283</v>
      </c>
      <c r="E17" s="104">
        <v>-22</v>
      </c>
      <c r="F17" s="104">
        <v>181</v>
      </c>
      <c r="G17" s="104">
        <v>640</v>
      </c>
      <c r="H17" s="104">
        <v>226</v>
      </c>
      <c r="I17" s="104">
        <v>-273</v>
      </c>
      <c r="J17" s="104">
        <v>687</v>
      </c>
      <c r="K17" s="132"/>
      <c r="L17" s="91"/>
      <c r="M17" s="91"/>
    </row>
    <row r="18" spans="2:13" ht="16.5" thickTop="1" thickBot="1" x14ac:dyDescent="0.25">
      <c r="B18" s="56" t="s">
        <v>21</v>
      </c>
      <c r="C18" s="104">
        <v>-2326</v>
      </c>
      <c r="D18" s="104">
        <v>-2326</v>
      </c>
      <c r="E18" s="104">
        <v>0</v>
      </c>
      <c r="F18" s="104">
        <v>0</v>
      </c>
      <c r="G18" s="104">
        <v>6</v>
      </c>
      <c r="H18" s="104">
        <v>0</v>
      </c>
      <c r="I18" s="104">
        <v>0</v>
      </c>
      <c r="J18" s="104">
        <v>0</v>
      </c>
      <c r="K18" s="132"/>
      <c r="L18" s="91"/>
      <c r="M18" s="91"/>
    </row>
    <row r="19" spans="2:13" ht="16.5" thickTop="1" thickBot="1" x14ac:dyDescent="0.25">
      <c r="B19" s="53" t="s">
        <v>76</v>
      </c>
      <c r="C19" s="102">
        <f t="shared" ref="C19:J19" si="1">SUM(C6:C7)</f>
        <v>312165</v>
      </c>
      <c r="D19" s="102">
        <f t="shared" si="1"/>
        <v>121162</v>
      </c>
      <c r="E19" s="102">
        <f t="shared" si="1"/>
        <v>171354</v>
      </c>
      <c r="F19" s="102">
        <f t="shared" si="1"/>
        <v>19649</v>
      </c>
      <c r="G19" s="102">
        <f t="shared" si="1"/>
        <v>326006</v>
      </c>
      <c r="H19" s="102">
        <f t="shared" ref="H19" si="2">SUM(H6:H7)</f>
        <v>140805</v>
      </c>
      <c r="I19" s="102">
        <f t="shared" si="1"/>
        <v>158194</v>
      </c>
      <c r="J19" s="102">
        <f t="shared" si="1"/>
        <v>27001</v>
      </c>
      <c r="K19" s="132"/>
      <c r="L19" s="91"/>
      <c r="M19" s="91"/>
    </row>
    <row r="20" spans="2:13" ht="16.5" thickTop="1" thickBot="1" x14ac:dyDescent="0.25">
      <c r="B20" s="56" t="s">
        <v>77</v>
      </c>
      <c r="C20" s="104">
        <v>-24993</v>
      </c>
      <c r="D20" s="104">
        <v>-9403</v>
      </c>
      <c r="E20" s="104">
        <v>-8172</v>
      </c>
      <c r="F20" s="104">
        <v>-7418</v>
      </c>
      <c r="G20" s="104">
        <v>-27650</v>
      </c>
      <c r="H20" s="104">
        <v>-14629</v>
      </c>
      <c r="I20" s="104">
        <v>-9627</v>
      </c>
      <c r="J20" s="104">
        <v>-3394</v>
      </c>
      <c r="K20" s="132"/>
      <c r="L20" s="91"/>
      <c r="M20" s="91"/>
    </row>
    <row r="21" spans="2:13" ht="16.5" thickTop="1" thickBot="1" x14ac:dyDescent="0.25">
      <c r="B21" s="53" t="s">
        <v>78</v>
      </c>
      <c r="C21" s="102">
        <f t="shared" ref="C21:I21" si="3">SUM(C19:C20)</f>
        <v>287172</v>
      </c>
      <c r="D21" s="102">
        <f t="shared" si="3"/>
        <v>111759</v>
      </c>
      <c r="E21" s="102">
        <f t="shared" si="3"/>
        <v>163182</v>
      </c>
      <c r="F21" s="102">
        <f t="shared" si="3"/>
        <v>12231</v>
      </c>
      <c r="G21" s="102">
        <f t="shared" si="3"/>
        <v>298356</v>
      </c>
      <c r="H21" s="102">
        <f t="shared" ref="H21" si="4">SUM(H19:H20)</f>
        <v>126176</v>
      </c>
      <c r="I21" s="102">
        <f t="shared" si="3"/>
        <v>148567</v>
      </c>
      <c r="J21" s="102">
        <f t="shared" ref="J21" si="5">SUM(J19:J20)</f>
        <v>23607</v>
      </c>
      <c r="K21" s="132"/>
      <c r="L21" s="91"/>
      <c r="M21" s="91"/>
    </row>
    <row r="22" spans="2:13" ht="16.5" thickTop="1" thickBot="1" x14ac:dyDescent="0.25">
      <c r="B22" s="53" t="s">
        <v>79</v>
      </c>
      <c r="C22" s="104"/>
      <c r="D22" s="104"/>
      <c r="E22" s="104"/>
      <c r="F22" s="104"/>
      <c r="G22" s="104"/>
      <c r="H22" s="104"/>
      <c r="I22" s="104"/>
      <c r="J22" s="104"/>
      <c r="K22" s="117"/>
      <c r="L22" s="91"/>
      <c r="M22" s="91"/>
    </row>
    <row r="23" spans="2:13" ht="16.5" thickTop="1" thickBot="1" x14ac:dyDescent="0.25">
      <c r="B23" s="58" t="s">
        <v>194</v>
      </c>
      <c r="C23" s="104">
        <v>353022</v>
      </c>
      <c r="D23" s="104">
        <v>20129</v>
      </c>
      <c r="E23" s="104">
        <v>331029</v>
      </c>
      <c r="F23" s="104">
        <v>1864</v>
      </c>
      <c r="G23" s="175">
        <v>43346</v>
      </c>
      <c r="H23" s="175">
        <v>11751</v>
      </c>
      <c r="I23" s="104">
        <v>21342</v>
      </c>
      <c r="J23" s="104">
        <v>10253</v>
      </c>
      <c r="K23" s="132"/>
      <c r="L23" s="91"/>
      <c r="M23" s="91"/>
    </row>
    <row r="24" spans="2:13" ht="16.5" thickTop="1" thickBot="1" x14ac:dyDescent="0.25">
      <c r="B24" s="56" t="s">
        <v>80</v>
      </c>
      <c r="C24" s="104">
        <v>1074</v>
      </c>
      <c r="D24" s="104">
        <v>477</v>
      </c>
      <c r="E24" s="104">
        <v>284</v>
      </c>
      <c r="F24" s="104">
        <v>313</v>
      </c>
      <c r="G24" s="104">
        <v>1226</v>
      </c>
      <c r="H24" s="104">
        <v>405</v>
      </c>
      <c r="I24" s="104">
        <v>446</v>
      </c>
      <c r="J24" s="104">
        <v>375</v>
      </c>
      <c r="K24" s="132"/>
      <c r="L24" s="91"/>
      <c r="M24" s="91"/>
    </row>
    <row r="25" spans="2:13" ht="16.5" thickTop="1" thickBot="1" x14ac:dyDescent="0.25">
      <c r="B25" s="56" t="s">
        <v>22</v>
      </c>
      <c r="C25" s="104">
        <v>4635</v>
      </c>
      <c r="D25" s="104">
        <v>-810</v>
      </c>
      <c r="E25" s="104">
        <v>0</v>
      </c>
      <c r="F25" s="104">
        <v>5445</v>
      </c>
      <c r="G25" s="174">
        <v>10911</v>
      </c>
      <c r="H25" s="174">
        <v>571</v>
      </c>
      <c r="I25" s="104">
        <v>9531</v>
      </c>
      <c r="J25" s="104">
        <v>809</v>
      </c>
      <c r="K25" s="132"/>
      <c r="L25" s="91"/>
      <c r="M25" s="91"/>
    </row>
    <row r="26" spans="2:13" ht="16.5" thickTop="1" thickBot="1" x14ac:dyDescent="0.25">
      <c r="B26" s="56" t="s">
        <v>198</v>
      </c>
      <c r="C26" s="104">
        <v>0</v>
      </c>
      <c r="D26" s="104">
        <v>0</v>
      </c>
      <c r="E26" s="104">
        <v>0</v>
      </c>
      <c r="F26" s="104">
        <v>0</v>
      </c>
      <c r="G26" s="174">
        <v>-468056</v>
      </c>
      <c r="H26" s="174">
        <v>0</v>
      </c>
      <c r="I26" s="104">
        <v>-185023</v>
      </c>
      <c r="J26" s="104">
        <v>-283033</v>
      </c>
      <c r="K26" s="132"/>
      <c r="L26" s="91"/>
      <c r="M26" s="91"/>
    </row>
    <row r="27" spans="2:13" ht="16.5" thickTop="1" thickBot="1" x14ac:dyDescent="0.25">
      <c r="B27" s="56" t="s">
        <v>297</v>
      </c>
      <c r="C27" s="104">
        <v>-46689</v>
      </c>
      <c r="D27" s="104">
        <v>-46689</v>
      </c>
      <c r="E27" s="104">
        <v>0</v>
      </c>
      <c r="F27" s="104">
        <v>0</v>
      </c>
      <c r="G27" s="174">
        <v>0</v>
      </c>
      <c r="H27" s="174">
        <v>0</v>
      </c>
      <c r="I27" s="104">
        <v>0</v>
      </c>
      <c r="J27" s="104">
        <v>0</v>
      </c>
      <c r="K27" s="132"/>
      <c r="L27" s="91"/>
      <c r="M27" s="91"/>
    </row>
    <row r="28" spans="2:13" ht="16.5" thickTop="1" thickBot="1" x14ac:dyDescent="0.25">
      <c r="B28" s="56" t="s">
        <v>199</v>
      </c>
      <c r="C28" s="104">
        <v>-194003</v>
      </c>
      <c r="D28" s="104">
        <v>-87822</v>
      </c>
      <c r="E28" s="104">
        <v>-50142</v>
      </c>
      <c r="F28" s="104">
        <v>-56039</v>
      </c>
      <c r="G28" s="174">
        <v>-85916</v>
      </c>
      <c r="H28" s="174">
        <v>-26598</v>
      </c>
      <c r="I28" s="104">
        <v>-28177</v>
      </c>
      <c r="J28" s="104">
        <v>-31141</v>
      </c>
      <c r="K28" s="132"/>
      <c r="L28" s="91"/>
      <c r="M28" s="91"/>
    </row>
    <row r="29" spans="2:13" ht="16.5" thickTop="1" thickBot="1" x14ac:dyDescent="0.25">
      <c r="B29" s="56" t="s">
        <v>241</v>
      </c>
      <c r="C29" s="104">
        <v>-605</v>
      </c>
      <c r="D29" s="104">
        <v>-8</v>
      </c>
      <c r="E29" s="104">
        <v>-597</v>
      </c>
      <c r="F29" s="104">
        <v>0</v>
      </c>
      <c r="G29" s="174">
        <v>0</v>
      </c>
      <c r="H29" s="174">
        <v>0</v>
      </c>
      <c r="I29" s="104">
        <v>0</v>
      </c>
      <c r="J29" s="104">
        <v>0</v>
      </c>
      <c r="K29" s="132"/>
      <c r="L29" s="91"/>
      <c r="M29" s="91"/>
    </row>
    <row r="30" spans="2:13" ht="16.5" thickTop="1" thickBot="1" x14ac:dyDescent="0.25">
      <c r="B30" s="56" t="s">
        <v>295</v>
      </c>
      <c r="C30" s="104">
        <v>-10</v>
      </c>
      <c r="D30" s="104">
        <v>-10</v>
      </c>
      <c r="E30" s="104">
        <v>0</v>
      </c>
      <c r="F30" s="104">
        <v>0</v>
      </c>
      <c r="G30" s="174">
        <v>0</v>
      </c>
      <c r="H30" s="174">
        <v>0</v>
      </c>
      <c r="I30" s="104">
        <v>0</v>
      </c>
      <c r="J30" s="104">
        <v>0</v>
      </c>
      <c r="K30" s="132"/>
      <c r="L30" s="91"/>
      <c r="M30" s="91"/>
    </row>
    <row r="31" spans="2:13" ht="16.5" thickTop="1" thickBot="1" x14ac:dyDescent="0.25">
      <c r="B31" s="56" t="s">
        <v>187</v>
      </c>
      <c r="C31" s="104">
        <v>0</v>
      </c>
      <c r="D31" s="104">
        <v>0</v>
      </c>
      <c r="E31" s="104">
        <v>0</v>
      </c>
      <c r="F31" s="104">
        <v>0</v>
      </c>
      <c r="G31" s="174">
        <v>-13174</v>
      </c>
      <c r="H31" s="174">
        <v>-4410</v>
      </c>
      <c r="I31" s="104">
        <v>-4342</v>
      </c>
      <c r="J31" s="104">
        <v>-4422</v>
      </c>
      <c r="K31" s="132"/>
      <c r="L31" s="91"/>
      <c r="M31" s="91"/>
    </row>
    <row r="32" spans="2:13" ht="16.5" thickTop="1" thickBot="1" x14ac:dyDescent="0.25">
      <c r="B32" s="53" t="s">
        <v>81</v>
      </c>
      <c r="C32" s="102">
        <f t="shared" ref="C32:J32" si="6">SUM(C23:C31)</f>
        <v>117424</v>
      </c>
      <c r="D32" s="102">
        <f t="shared" si="6"/>
        <v>-114733</v>
      </c>
      <c r="E32" s="102">
        <f t="shared" si="6"/>
        <v>280574</v>
      </c>
      <c r="F32" s="102">
        <f t="shared" si="6"/>
        <v>-48417</v>
      </c>
      <c r="G32" s="102">
        <f t="shared" si="6"/>
        <v>-511663</v>
      </c>
      <c r="H32" s="102">
        <f t="shared" ref="H32" si="7">SUM(H23:H31)</f>
        <v>-18281</v>
      </c>
      <c r="I32" s="102">
        <f t="shared" si="6"/>
        <v>-186223</v>
      </c>
      <c r="J32" s="102">
        <f t="shared" si="6"/>
        <v>-307159</v>
      </c>
      <c r="K32" s="132"/>
      <c r="L32" s="91"/>
      <c r="M32" s="91"/>
    </row>
    <row r="33" spans="1:13" ht="16.5" thickTop="1" thickBot="1" x14ac:dyDescent="0.25">
      <c r="B33" s="53" t="s">
        <v>82</v>
      </c>
      <c r="C33" s="105"/>
      <c r="D33" s="105"/>
      <c r="E33" s="105"/>
      <c r="F33" s="105"/>
      <c r="G33" s="105"/>
      <c r="H33" s="105"/>
      <c r="I33" s="105"/>
      <c r="J33" s="105"/>
      <c r="K33" s="132"/>
      <c r="L33" s="91"/>
      <c r="M33" s="91"/>
    </row>
    <row r="34" spans="1:13" ht="16.5" thickTop="1" thickBot="1" x14ac:dyDescent="0.25">
      <c r="B34" s="56" t="s">
        <v>83</v>
      </c>
      <c r="C34" s="104">
        <v>0</v>
      </c>
      <c r="D34" s="104">
        <v>0</v>
      </c>
      <c r="E34" s="174">
        <v>-15642</v>
      </c>
      <c r="F34" s="104">
        <v>15642</v>
      </c>
      <c r="G34" s="104">
        <v>21698</v>
      </c>
      <c r="H34" s="104">
        <v>-32754</v>
      </c>
      <c r="I34" s="104">
        <v>54452</v>
      </c>
      <c r="J34" s="104">
        <v>0</v>
      </c>
      <c r="K34" s="132"/>
      <c r="L34" s="91"/>
      <c r="M34" s="91"/>
    </row>
    <row r="35" spans="1:13" ht="16.5" hidden="1" thickTop="1" thickBot="1" x14ac:dyDescent="0.25">
      <c r="B35" s="137" t="s">
        <v>195</v>
      </c>
      <c r="C35" s="104"/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32"/>
      <c r="L35" s="91"/>
      <c r="M35" s="91"/>
    </row>
    <row r="36" spans="1:13" ht="16.5" thickTop="1" thickBot="1" x14ac:dyDescent="0.25">
      <c r="A36" s="189"/>
      <c r="B36" s="137" t="s">
        <v>272</v>
      </c>
      <c r="C36" s="104">
        <v>-73723</v>
      </c>
      <c r="D36" s="104">
        <v>-73723</v>
      </c>
      <c r="E36" s="104">
        <v>0</v>
      </c>
      <c r="F36" s="104">
        <v>0</v>
      </c>
      <c r="G36" s="175">
        <v>-73723</v>
      </c>
      <c r="H36" s="175">
        <v>-73723</v>
      </c>
      <c r="I36" s="104">
        <v>0</v>
      </c>
      <c r="J36" s="104">
        <v>0</v>
      </c>
      <c r="K36" s="132"/>
      <c r="L36" s="91"/>
      <c r="M36" s="91"/>
    </row>
    <row r="37" spans="1:13" ht="16.5" thickTop="1" thickBot="1" x14ac:dyDescent="0.25">
      <c r="B37" s="58" t="s">
        <v>151</v>
      </c>
      <c r="C37" s="104">
        <v>-40545</v>
      </c>
      <c r="D37" s="104">
        <v>182</v>
      </c>
      <c r="E37" s="104">
        <v>-40727</v>
      </c>
      <c r="F37" s="104">
        <v>0</v>
      </c>
      <c r="G37" s="175">
        <v>-17645</v>
      </c>
      <c r="H37" s="175">
        <v>0</v>
      </c>
      <c r="I37" s="104">
        <v>-17645</v>
      </c>
      <c r="J37" s="104">
        <v>0</v>
      </c>
      <c r="K37" s="132"/>
      <c r="L37" s="91"/>
      <c r="M37" s="91"/>
    </row>
    <row r="38" spans="1:13" ht="16.5" thickTop="1" thickBot="1" x14ac:dyDescent="0.25">
      <c r="B38" s="58" t="s">
        <v>170</v>
      </c>
      <c r="C38" s="104">
        <v>-390</v>
      </c>
      <c r="D38" s="104">
        <v>-14</v>
      </c>
      <c r="E38" s="104">
        <v>-217</v>
      </c>
      <c r="F38" s="104">
        <v>-159</v>
      </c>
      <c r="G38" s="175">
        <v>-2755</v>
      </c>
      <c r="H38" s="175">
        <v>-786</v>
      </c>
      <c r="I38" s="104">
        <v>-1051</v>
      </c>
      <c r="J38" s="104">
        <v>-918</v>
      </c>
      <c r="K38" s="132"/>
      <c r="L38" s="91"/>
      <c r="M38" s="91"/>
    </row>
    <row r="39" spans="1:13" ht="16.5" thickTop="1" thickBot="1" x14ac:dyDescent="0.25">
      <c r="B39" s="58" t="s">
        <v>188</v>
      </c>
      <c r="C39" s="104">
        <v>-9953</v>
      </c>
      <c r="D39" s="104">
        <v>-2836</v>
      </c>
      <c r="E39" s="104">
        <v>-4233</v>
      </c>
      <c r="F39" s="104">
        <v>-2884</v>
      </c>
      <c r="G39" s="175">
        <v>-9933</v>
      </c>
      <c r="H39" s="175">
        <v>-2837</v>
      </c>
      <c r="I39" s="104">
        <v>-4232</v>
      </c>
      <c r="J39" s="104">
        <v>-2864</v>
      </c>
      <c r="K39" s="132"/>
      <c r="L39" s="91"/>
      <c r="M39" s="91"/>
    </row>
    <row r="40" spans="1:13" ht="16.5" thickTop="1" thickBot="1" x14ac:dyDescent="0.25">
      <c r="B40" s="53" t="s">
        <v>84</v>
      </c>
      <c r="C40" s="102">
        <f t="shared" ref="C40:I40" si="8">SUM(C33:C39)</f>
        <v>-124611</v>
      </c>
      <c r="D40" s="102">
        <f t="shared" ref="D40" si="9">SUM(D33:D39)</f>
        <v>-76391</v>
      </c>
      <c r="E40" s="102">
        <f t="shared" si="8"/>
        <v>-60819</v>
      </c>
      <c r="F40" s="102">
        <f t="shared" si="8"/>
        <v>12599</v>
      </c>
      <c r="G40" s="102">
        <f t="shared" si="8"/>
        <v>-82358</v>
      </c>
      <c r="H40" s="102">
        <f t="shared" ref="H40" si="10">SUM(H33:H39)</f>
        <v>-110100</v>
      </c>
      <c r="I40" s="102">
        <f t="shared" si="8"/>
        <v>31524</v>
      </c>
      <c r="J40" s="102">
        <f>SUM(J34:J39)</f>
        <v>-3782</v>
      </c>
      <c r="K40" s="132"/>
      <c r="L40" s="91"/>
      <c r="M40" s="91"/>
    </row>
    <row r="41" spans="1:13" ht="16.5" thickTop="1" thickBot="1" x14ac:dyDescent="0.25">
      <c r="B41" s="53" t="s">
        <v>85</v>
      </c>
      <c r="C41" s="102">
        <f t="shared" ref="C41:J41" si="11">C21+C32+C40</f>
        <v>279985</v>
      </c>
      <c r="D41" s="102">
        <f t="shared" ref="D41" si="12">D21+D32+D40</f>
        <v>-79365</v>
      </c>
      <c r="E41" s="102">
        <f t="shared" si="11"/>
        <v>382937</v>
      </c>
      <c r="F41" s="102">
        <f t="shared" si="11"/>
        <v>-23587</v>
      </c>
      <c r="G41" s="102">
        <f t="shared" si="11"/>
        <v>-295665</v>
      </c>
      <c r="H41" s="102">
        <f t="shared" ref="H41" si="13">H21+H32+H40</f>
        <v>-2205</v>
      </c>
      <c r="I41" s="102">
        <f t="shared" si="11"/>
        <v>-6132</v>
      </c>
      <c r="J41" s="102">
        <f t="shared" si="11"/>
        <v>-287334</v>
      </c>
      <c r="K41" s="132"/>
      <c r="L41" s="91"/>
      <c r="M41" s="91"/>
    </row>
    <row r="42" spans="1:13" ht="16.5" thickTop="1" thickBot="1" x14ac:dyDescent="0.25">
      <c r="B42" s="56" t="s">
        <v>140</v>
      </c>
      <c r="C42" s="104">
        <v>2333</v>
      </c>
      <c r="D42" s="104">
        <v>-5493</v>
      </c>
      <c r="E42" s="104">
        <v>6376</v>
      </c>
      <c r="F42" s="104">
        <v>1450</v>
      </c>
      <c r="G42" s="104">
        <v>-3428</v>
      </c>
      <c r="H42" s="104">
        <v>1287</v>
      </c>
      <c r="I42" s="104">
        <v>246</v>
      </c>
      <c r="J42" s="104">
        <v>-4961</v>
      </c>
      <c r="K42" s="132"/>
      <c r="L42" s="91"/>
      <c r="M42" s="91"/>
    </row>
    <row r="43" spans="1:13" ht="16.5" thickTop="1" thickBot="1" x14ac:dyDescent="0.25">
      <c r="B43" s="53" t="s">
        <v>24</v>
      </c>
      <c r="C43" s="102">
        <v>214844</v>
      </c>
      <c r="D43" s="102">
        <v>582020</v>
      </c>
      <c r="E43" s="102">
        <v>192707</v>
      </c>
      <c r="F43" s="102">
        <v>214844</v>
      </c>
      <c r="G43" s="102">
        <v>540794</v>
      </c>
      <c r="H43" s="102">
        <v>242619</v>
      </c>
      <c r="I43" s="102">
        <v>248499</v>
      </c>
      <c r="J43" s="102">
        <v>540794</v>
      </c>
      <c r="K43" s="132"/>
      <c r="L43" s="91"/>
      <c r="M43" s="91"/>
    </row>
    <row r="44" spans="1:13" ht="16.5" thickTop="1" thickBot="1" x14ac:dyDescent="0.25">
      <c r="B44" s="53" t="s">
        <v>86</v>
      </c>
      <c r="C44" s="102">
        <f t="shared" ref="C44:J44" si="14">SUM(C41:C43)</f>
        <v>497162</v>
      </c>
      <c r="D44" s="102">
        <f t="shared" si="14"/>
        <v>497162</v>
      </c>
      <c r="E44" s="102">
        <f t="shared" si="14"/>
        <v>582020</v>
      </c>
      <c r="F44" s="102">
        <f t="shared" si="14"/>
        <v>192707</v>
      </c>
      <c r="G44" s="102">
        <f t="shared" si="14"/>
        <v>241701</v>
      </c>
      <c r="H44" s="102">
        <f t="shared" ref="H44" si="15">SUM(H41:H43)</f>
        <v>241701</v>
      </c>
      <c r="I44" s="102">
        <f t="shared" si="14"/>
        <v>242613</v>
      </c>
      <c r="J44" s="102">
        <f t="shared" si="14"/>
        <v>248499</v>
      </c>
      <c r="K44" s="132"/>
      <c r="L44" s="91"/>
      <c r="M44" s="91"/>
    </row>
    <row r="45" spans="1:13" ht="15.75" thickTop="1" x14ac:dyDescent="0.2">
      <c r="C45" s="106"/>
      <c r="D45" s="106"/>
      <c r="E45" s="106"/>
      <c r="F45" s="106"/>
      <c r="G45" s="106"/>
      <c r="H45" s="106"/>
      <c r="I45" s="106"/>
      <c r="J45" s="106"/>
      <c r="K45" s="117"/>
      <c r="M45" s="119"/>
    </row>
    <row r="46" spans="1:13" x14ac:dyDescent="0.2">
      <c r="C46" s="91"/>
      <c r="D46" s="91"/>
      <c r="E46" s="91"/>
      <c r="F46" s="91"/>
      <c r="G46" s="91"/>
      <c r="H46" s="91"/>
      <c r="I46" s="91"/>
      <c r="J46" s="91"/>
      <c r="K46" s="117"/>
      <c r="M46" s="119"/>
    </row>
    <row r="47" spans="1:13" ht="15.75" thickBot="1" x14ac:dyDescent="0.25">
      <c r="B47" s="56"/>
      <c r="K47" s="117"/>
      <c r="M47" s="119"/>
    </row>
    <row r="48" spans="1:13" ht="15.75" thickTop="1" x14ac:dyDescent="0.2">
      <c r="M48" s="119"/>
    </row>
    <row r="49" spans="13:13" x14ac:dyDescent="0.2">
      <c r="M49" s="119"/>
    </row>
    <row r="50" spans="13:13" x14ac:dyDescent="0.2">
      <c r="M50" s="119"/>
    </row>
    <row r="51" spans="13:13" x14ac:dyDescent="0.2">
      <c r="M51" s="119"/>
    </row>
    <row r="52" spans="13:13" x14ac:dyDescent="0.2">
      <c r="M52" s="119"/>
    </row>
    <row r="53" spans="13:13" x14ac:dyDescent="0.2">
      <c r="M53" s="119"/>
    </row>
    <row r="54" spans="13:13" x14ac:dyDescent="0.2">
      <c r="M54" s="119"/>
    </row>
    <row r="55" spans="13:13" x14ac:dyDescent="0.2">
      <c r="M55" s="119"/>
    </row>
    <row r="56" spans="13:13" x14ac:dyDescent="0.2">
      <c r="M56" s="119"/>
    </row>
    <row r="57" spans="13:13" x14ac:dyDescent="0.2">
      <c r="M57" s="119"/>
    </row>
    <row r="58" spans="13:13" x14ac:dyDescent="0.2">
      <c r="M58" s="119"/>
    </row>
    <row r="59" spans="13:13" x14ac:dyDescent="0.2">
      <c r="M59" s="119"/>
    </row>
    <row r="60" spans="13:13" x14ac:dyDescent="0.2">
      <c r="M60" s="119"/>
    </row>
    <row r="61" spans="13:13" x14ac:dyDescent="0.2">
      <c r="M61" s="119"/>
    </row>
    <row r="62" spans="13:13" x14ac:dyDescent="0.2">
      <c r="M62" s="119"/>
    </row>
    <row r="63" spans="13:13" x14ac:dyDescent="0.2">
      <c r="M63" s="119"/>
    </row>
    <row r="64" spans="13:13" x14ac:dyDescent="0.2">
      <c r="M64" s="119"/>
    </row>
    <row r="65" spans="13:13" x14ac:dyDescent="0.2">
      <c r="M65" s="119"/>
    </row>
  </sheetData>
  <phoneticPr fontId="19" type="noConversion"/>
  <hyperlinks>
    <hyperlink ref="A1" location="'Spis treści'!A1" display="Spis treści"/>
  </hyperlinks>
  <pageMargins left="0.35433070866141736" right="0.35433070866141736" top="0.98425196850393704" bottom="0.98425196850393704" header="0.51181102362204722" footer="0.51181102362204722"/>
  <pageSetup paperSize="9" scale="80" orientation="portrait" horizontalDpi="4294967292" verticalDpi="4294967292" r:id="rId1"/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38"/>
  <sheetViews>
    <sheetView workbookViewId="0">
      <pane xSplit="2" topLeftCell="C1" activePane="topRight" state="frozen"/>
      <selection pane="topRight" activeCell="B12" sqref="B12"/>
    </sheetView>
  </sheetViews>
  <sheetFormatPr defaultColWidth="10.875" defaultRowHeight="12" outlineLevelCol="1" x14ac:dyDescent="0.2"/>
  <cols>
    <col min="1" max="1" width="5" style="29" customWidth="1"/>
    <col min="2" max="2" width="55.25" style="23" customWidth="1"/>
    <col min="3" max="5" width="15.125" style="29" customWidth="1"/>
    <col min="6" max="6" width="17.125" style="29" customWidth="1"/>
    <col min="7" max="7" width="3.625" style="29" customWidth="1"/>
    <col min="8" max="11" width="17.125" style="29" customWidth="1"/>
    <col min="12" max="12" width="3.625" style="29" hidden="1" customWidth="1" outlineLevel="1"/>
    <col min="13" max="15" width="15.125" style="29" hidden="1" customWidth="1" outlineLevel="1"/>
    <col min="16" max="16" width="17.125" style="29" hidden="1" customWidth="1" outlineLevel="1"/>
    <col min="17" max="17" width="3.625" style="29" hidden="1" customWidth="1" outlineLevel="1"/>
    <col min="18" max="20" width="15.125" style="29" hidden="1" customWidth="1" outlineLevel="1"/>
    <col min="21" max="21" width="17.125" style="29" hidden="1" customWidth="1" outlineLevel="1"/>
    <col min="22" max="22" width="10.875" style="29" collapsed="1"/>
    <col min="23" max="16384" width="10.875" style="29"/>
  </cols>
  <sheetData>
    <row r="1" spans="1:21" ht="15" x14ac:dyDescent="0.2">
      <c r="A1" s="107" t="s">
        <v>9</v>
      </c>
    </row>
    <row r="2" spans="1:21" x14ac:dyDescent="0.2">
      <c r="A2" s="108"/>
    </row>
    <row r="3" spans="1:21" ht="18.75" thickBot="1" x14ac:dyDescent="0.25">
      <c r="A3" s="108"/>
      <c r="B3" s="15" t="s">
        <v>94</v>
      </c>
    </row>
    <row r="4" spans="1:21" ht="16.5" customHeight="1" thickTop="1" thickBot="1" x14ac:dyDescent="0.25">
      <c r="B4" s="193"/>
      <c r="C4" s="195" t="s">
        <v>94</v>
      </c>
      <c r="D4" s="207"/>
      <c r="E4" s="208" t="s">
        <v>97</v>
      </c>
      <c r="F4" s="210" t="s">
        <v>275</v>
      </c>
      <c r="H4" s="195" t="s">
        <v>94</v>
      </c>
      <c r="I4" s="207"/>
      <c r="J4" s="208" t="s">
        <v>97</v>
      </c>
      <c r="K4" s="210" t="s">
        <v>274</v>
      </c>
      <c r="M4" s="195" t="s">
        <v>94</v>
      </c>
      <c r="N4" s="207"/>
      <c r="O4" s="208" t="s">
        <v>97</v>
      </c>
      <c r="P4" s="210" t="s">
        <v>238</v>
      </c>
      <c r="R4" s="195" t="s">
        <v>94</v>
      </c>
      <c r="S4" s="207"/>
      <c r="T4" s="208" t="s">
        <v>97</v>
      </c>
      <c r="U4" s="210" t="s">
        <v>205</v>
      </c>
    </row>
    <row r="5" spans="1:21" ht="36" customHeight="1" thickTop="1" thickBot="1" x14ac:dyDescent="0.25">
      <c r="B5" s="194"/>
      <c r="C5" s="24" t="s">
        <v>95</v>
      </c>
      <c r="D5" s="24" t="s">
        <v>96</v>
      </c>
      <c r="E5" s="209"/>
      <c r="F5" s="211"/>
      <c r="H5" s="181" t="s">
        <v>95</v>
      </c>
      <c r="I5" s="181" t="s">
        <v>96</v>
      </c>
      <c r="J5" s="209"/>
      <c r="K5" s="211"/>
      <c r="M5" s="167" t="s">
        <v>95</v>
      </c>
      <c r="N5" s="167" t="s">
        <v>96</v>
      </c>
      <c r="O5" s="209"/>
      <c r="P5" s="211"/>
      <c r="R5" s="167" t="s">
        <v>95</v>
      </c>
      <c r="S5" s="167" t="s">
        <v>96</v>
      </c>
      <c r="T5" s="209"/>
      <c r="U5" s="211"/>
    </row>
    <row r="6" spans="1:21" ht="16.5" customHeight="1" thickTop="1" x14ac:dyDescent="0.2">
      <c r="B6" s="86" t="s">
        <v>146</v>
      </c>
      <c r="C6" s="87">
        <f>C7</f>
        <v>805205</v>
      </c>
      <c r="D6" s="87">
        <f>D7</f>
        <v>239749</v>
      </c>
      <c r="E6" s="87">
        <f>E7</f>
        <v>37051</v>
      </c>
      <c r="F6" s="87">
        <f>SUM(C6:E6)</f>
        <v>1082005</v>
      </c>
      <c r="G6" s="109"/>
      <c r="H6" s="87">
        <f>H7</f>
        <v>285267</v>
      </c>
      <c r="I6" s="87">
        <f>I7</f>
        <v>90191</v>
      </c>
      <c r="J6" s="87">
        <f>J7</f>
        <v>16235</v>
      </c>
      <c r="K6" s="87">
        <f>SUM(H6:J6)</f>
        <v>391693</v>
      </c>
      <c r="L6" s="109"/>
      <c r="M6" s="87">
        <f>M7</f>
        <v>314555</v>
      </c>
      <c r="N6" s="87">
        <f>N7</f>
        <v>92069</v>
      </c>
      <c r="O6" s="87">
        <f>O7</f>
        <v>12223</v>
      </c>
      <c r="P6" s="87">
        <f>SUM(M6:O6)</f>
        <v>418847</v>
      </c>
      <c r="R6" s="87">
        <f>R7</f>
        <v>205383</v>
      </c>
      <c r="S6" s="87">
        <f>S7</f>
        <v>57489</v>
      </c>
      <c r="T6" s="87">
        <f>T7</f>
        <v>8593</v>
      </c>
      <c r="U6" s="87">
        <f>SUM(R6:T6)</f>
        <v>271465</v>
      </c>
    </row>
    <row r="7" spans="1:21" ht="16.5" customHeight="1" thickBot="1" x14ac:dyDescent="0.25">
      <c r="B7" s="81" t="s">
        <v>99</v>
      </c>
      <c r="C7" s="77">
        <v>805205</v>
      </c>
      <c r="D7" s="77">
        <v>239749</v>
      </c>
      <c r="E7" s="77">
        <v>37051</v>
      </c>
      <c r="F7" s="77">
        <f t="shared" ref="F7:F19" si="0">SUM(C7:E7)</f>
        <v>1082005</v>
      </c>
      <c r="G7" s="109"/>
      <c r="H7" s="77">
        <v>285267</v>
      </c>
      <c r="I7" s="77">
        <v>90191</v>
      </c>
      <c r="J7" s="77">
        <v>16235</v>
      </c>
      <c r="K7" s="77">
        <f t="shared" ref="K7:K17" si="1">SUM(H7:J7)</f>
        <v>391693</v>
      </c>
      <c r="L7" s="109"/>
      <c r="M7" s="77">
        <v>314555</v>
      </c>
      <c r="N7" s="77">
        <v>92069</v>
      </c>
      <c r="O7" s="77">
        <v>12223</v>
      </c>
      <c r="P7" s="77">
        <f t="shared" ref="P7:P17" si="2">SUM(M7:O7)</f>
        <v>418847</v>
      </c>
      <c r="R7" s="77">
        <v>205383</v>
      </c>
      <c r="S7" s="77">
        <v>57489</v>
      </c>
      <c r="T7" s="77">
        <v>8593</v>
      </c>
      <c r="U7" s="77">
        <f t="shared" ref="U7:U17" si="3">SUM(R7:T7)</f>
        <v>271465</v>
      </c>
    </row>
    <row r="8" spans="1:21" ht="16.5" customHeight="1" thickTop="1" thickBot="1" x14ac:dyDescent="0.25">
      <c r="B8" s="78" t="s">
        <v>100</v>
      </c>
      <c r="C8" s="72">
        <v>335383</v>
      </c>
      <c r="D8" s="72">
        <v>118589</v>
      </c>
      <c r="E8" s="72">
        <v>-53701</v>
      </c>
      <c r="F8" s="72">
        <f t="shared" si="0"/>
        <v>400271</v>
      </c>
      <c r="G8" s="109"/>
      <c r="H8" s="87">
        <v>132452</v>
      </c>
      <c r="I8" s="87">
        <v>48043</v>
      </c>
      <c r="J8" s="87">
        <v>-13311</v>
      </c>
      <c r="K8" s="72">
        <f t="shared" si="1"/>
        <v>167184</v>
      </c>
      <c r="L8" s="109"/>
      <c r="M8" s="87">
        <v>148972</v>
      </c>
      <c r="N8" s="87">
        <v>50269</v>
      </c>
      <c r="O8" s="87">
        <v>-19862</v>
      </c>
      <c r="P8" s="72">
        <f t="shared" si="2"/>
        <v>179379</v>
      </c>
      <c r="R8" s="72">
        <v>53959</v>
      </c>
      <c r="S8" s="72">
        <v>20277</v>
      </c>
      <c r="T8" s="72">
        <v>-20528</v>
      </c>
      <c r="U8" s="72">
        <f t="shared" si="3"/>
        <v>53708</v>
      </c>
    </row>
    <row r="9" spans="1:21" ht="16.5" customHeight="1" thickTop="1" thickBot="1" x14ac:dyDescent="0.25">
      <c r="B9" s="78" t="s">
        <v>38</v>
      </c>
      <c r="C9" s="72">
        <v>301345</v>
      </c>
      <c r="D9" s="72">
        <v>111580</v>
      </c>
      <c r="E9" s="72">
        <v>-54935</v>
      </c>
      <c r="F9" s="72">
        <f t="shared" si="0"/>
        <v>357990</v>
      </c>
      <c r="G9" s="109"/>
      <c r="H9" s="87">
        <v>121254</v>
      </c>
      <c r="I9" s="87">
        <v>45663</v>
      </c>
      <c r="J9" s="87">
        <v>-13732</v>
      </c>
      <c r="K9" s="72">
        <f t="shared" si="1"/>
        <v>153185</v>
      </c>
      <c r="L9" s="109"/>
      <c r="M9" s="87">
        <v>136880</v>
      </c>
      <c r="N9" s="87">
        <v>47823</v>
      </c>
      <c r="O9" s="87">
        <v>-20285</v>
      </c>
      <c r="P9" s="72">
        <f t="shared" si="2"/>
        <v>164418</v>
      </c>
      <c r="R9" s="72">
        <v>43211</v>
      </c>
      <c r="S9" s="72">
        <v>18094</v>
      </c>
      <c r="T9" s="72">
        <v>-20918</v>
      </c>
      <c r="U9" s="72">
        <f t="shared" si="3"/>
        <v>40387</v>
      </c>
    </row>
    <row r="10" spans="1:21" ht="16.5" customHeight="1" thickTop="1" thickBot="1" x14ac:dyDescent="0.25">
      <c r="B10" s="81" t="s">
        <v>14</v>
      </c>
      <c r="C10" s="77">
        <v>-91426</v>
      </c>
      <c r="D10" s="77">
        <v>-30217</v>
      </c>
      <c r="E10" s="27">
        <v>-3284</v>
      </c>
      <c r="F10" s="77">
        <f t="shared" si="0"/>
        <v>-124927</v>
      </c>
      <c r="G10" s="109"/>
      <c r="H10" s="77">
        <v>-31473</v>
      </c>
      <c r="I10" s="77">
        <v>-10128</v>
      </c>
      <c r="J10" s="77">
        <v>-1004</v>
      </c>
      <c r="K10" s="77">
        <f t="shared" si="1"/>
        <v>-42605</v>
      </c>
      <c r="L10" s="109"/>
      <c r="M10" s="77">
        <v>-29272</v>
      </c>
      <c r="N10" s="77">
        <v>-10009</v>
      </c>
      <c r="O10" s="77">
        <v>-1125</v>
      </c>
      <c r="P10" s="77">
        <f t="shared" si="2"/>
        <v>-40406</v>
      </c>
      <c r="R10" s="77">
        <v>-30681</v>
      </c>
      <c r="S10" s="77">
        <v>-10080</v>
      </c>
      <c r="T10" s="27">
        <v>-1155</v>
      </c>
      <c r="U10" s="77">
        <f t="shared" si="3"/>
        <v>-41916</v>
      </c>
    </row>
    <row r="11" spans="1:21" ht="16.5" customHeight="1" thickTop="1" thickBot="1" x14ac:dyDescent="0.25">
      <c r="B11" s="78" t="s">
        <v>101</v>
      </c>
      <c r="C11" s="72">
        <f>SUM(C9:C10)</f>
        <v>209919</v>
      </c>
      <c r="D11" s="72">
        <f>SUM(D9:D10)</f>
        <v>81363</v>
      </c>
      <c r="E11" s="72">
        <f>SUM(E9:E10)</f>
        <v>-58219</v>
      </c>
      <c r="F11" s="72">
        <f t="shared" si="0"/>
        <v>233063</v>
      </c>
      <c r="G11" s="109"/>
      <c r="H11" s="72">
        <f>SUM(H9:H10)</f>
        <v>89781</v>
      </c>
      <c r="I11" s="72">
        <f>SUM(I9:I10)</f>
        <v>35535</v>
      </c>
      <c r="J11" s="72">
        <f>SUM(J9:J10)</f>
        <v>-14736</v>
      </c>
      <c r="K11" s="72">
        <f t="shared" si="1"/>
        <v>110580</v>
      </c>
      <c r="L11" s="109"/>
      <c r="M11" s="72">
        <f>SUM(M9:M10)</f>
        <v>107608</v>
      </c>
      <c r="N11" s="72">
        <f>SUM(N9:N10)</f>
        <v>37814</v>
      </c>
      <c r="O11" s="72">
        <f>SUM(O9:O10)</f>
        <v>-21410</v>
      </c>
      <c r="P11" s="72">
        <f t="shared" si="2"/>
        <v>124012</v>
      </c>
      <c r="R11" s="72">
        <f>SUM(R9:R10)</f>
        <v>12530</v>
      </c>
      <c r="S11" s="72">
        <f>SUM(S9:S10)</f>
        <v>8014</v>
      </c>
      <c r="T11" s="72">
        <f>SUM(T9:T10)</f>
        <v>-22073</v>
      </c>
      <c r="U11" s="72">
        <f t="shared" si="3"/>
        <v>-1529</v>
      </c>
    </row>
    <row r="12" spans="1:21" ht="16.5" customHeight="1" thickTop="1" thickBot="1" x14ac:dyDescent="0.25">
      <c r="B12" s="81" t="s">
        <v>102</v>
      </c>
      <c r="C12" s="77">
        <v>0</v>
      </c>
      <c r="D12" s="77">
        <v>0</v>
      </c>
      <c r="E12" s="77">
        <v>130477</v>
      </c>
      <c r="F12" s="77">
        <f t="shared" si="0"/>
        <v>130477</v>
      </c>
      <c r="G12" s="109"/>
      <c r="H12" s="77">
        <v>0</v>
      </c>
      <c r="I12" s="77">
        <v>0</v>
      </c>
      <c r="J12" s="77">
        <v>1026</v>
      </c>
      <c r="K12" s="77">
        <f t="shared" si="1"/>
        <v>1026</v>
      </c>
      <c r="L12" s="109"/>
      <c r="M12" s="77">
        <v>0</v>
      </c>
      <c r="N12" s="77">
        <v>0</v>
      </c>
      <c r="O12" s="77">
        <v>129310</v>
      </c>
      <c r="P12" s="77">
        <f t="shared" si="2"/>
        <v>129310</v>
      </c>
      <c r="R12" s="77">
        <v>0</v>
      </c>
      <c r="S12" s="77">
        <v>0</v>
      </c>
      <c r="T12" s="77">
        <v>141</v>
      </c>
      <c r="U12" s="77">
        <f t="shared" si="3"/>
        <v>141</v>
      </c>
    </row>
    <row r="13" spans="1:21" ht="16.5" customHeight="1" thickTop="1" thickBot="1" x14ac:dyDescent="0.25">
      <c r="B13" s="78" t="s">
        <v>103</v>
      </c>
      <c r="C13" s="72">
        <f>SUM(C11:C12)</f>
        <v>209919</v>
      </c>
      <c r="D13" s="72">
        <f>SUM(D11:D12)</f>
        <v>81363</v>
      </c>
      <c r="E13" s="72">
        <f>SUM(E11:E12)</f>
        <v>72258</v>
      </c>
      <c r="F13" s="72">
        <f t="shared" si="0"/>
        <v>363540</v>
      </c>
      <c r="G13" s="109"/>
      <c r="H13" s="72">
        <f>SUM(H11:H12)</f>
        <v>89781</v>
      </c>
      <c r="I13" s="72">
        <f>SUM(I11:I12)</f>
        <v>35535</v>
      </c>
      <c r="J13" s="72">
        <f>SUM(J11:J12)</f>
        <v>-13710</v>
      </c>
      <c r="K13" s="72">
        <f t="shared" si="1"/>
        <v>111606</v>
      </c>
      <c r="L13" s="109"/>
      <c r="M13" s="72">
        <f>SUM(M11:M12)</f>
        <v>107608</v>
      </c>
      <c r="N13" s="72">
        <f>SUM(N11:N12)</f>
        <v>37814</v>
      </c>
      <c r="O13" s="72">
        <f>SUM(O11:O12)</f>
        <v>107900</v>
      </c>
      <c r="P13" s="72">
        <f t="shared" si="2"/>
        <v>253322</v>
      </c>
      <c r="R13" s="72">
        <f>SUM(R11:R12)</f>
        <v>12530</v>
      </c>
      <c r="S13" s="72">
        <f>SUM(S11:S12)</f>
        <v>8014</v>
      </c>
      <c r="T13" s="72">
        <f>SUM(T11:T12)</f>
        <v>-21932</v>
      </c>
      <c r="U13" s="72">
        <f t="shared" si="3"/>
        <v>-1388</v>
      </c>
    </row>
    <row r="14" spans="1:21" ht="13.5" hidden="1" customHeight="1" thickTop="1" thickBot="1" x14ac:dyDescent="0.25">
      <c r="B14" s="81" t="s">
        <v>42</v>
      </c>
      <c r="C14" s="77"/>
      <c r="D14" s="77"/>
      <c r="E14" s="77"/>
      <c r="F14" s="77">
        <f t="shared" si="0"/>
        <v>0</v>
      </c>
      <c r="G14" s="109"/>
      <c r="H14" s="77"/>
      <c r="I14" s="77"/>
      <c r="J14" s="77"/>
      <c r="K14" s="77">
        <f t="shared" si="1"/>
        <v>0</v>
      </c>
      <c r="L14" s="109"/>
      <c r="M14" s="77"/>
      <c r="N14" s="77"/>
      <c r="O14" s="77"/>
      <c r="P14" s="77">
        <f t="shared" si="2"/>
        <v>0</v>
      </c>
      <c r="R14" s="77"/>
      <c r="S14" s="77"/>
      <c r="T14" s="77"/>
      <c r="U14" s="77">
        <f t="shared" si="3"/>
        <v>0</v>
      </c>
    </row>
    <row r="15" spans="1:21" ht="16.5" customHeight="1" thickTop="1" thickBot="1" x14ac:dyDescent="0.25">
      <c r="B15" s="81" t="s">
        <v>301</v>
      </c>
      <c r="C15" s="77">
        <v>-822</v>
      </c>
      <c r="D15" s="77">
        <v>-612</v>
      </c>
      <c r="E15" s="77">
        <v>-13675</v>
      </c>
      <c r="F15" s="77">
        <f t="shared" si="0"/>
        <v>-15109</v>
      </c>
      <c r="G15" s="109"/>
      <c r="H15" s="77">
        <v>-206</v>
      </c>
      <c r="I15" s="77">
        <v>-220</v>
      </c>
      <c r="J15" s="77">
        <v>-8112</v>
      </c>
      <c r="K15" s="77">
        <f t="shared" si="1"/>
        <v>-8538</v>
      </c>
      <c r="L15" s="109"/>
      <c r="M15" s="77">
        <v>-380</v>
      </c>
      <c r="N15" s="77">
        <v>-225</v>
      </c>
      <c r="O15" s="77">
        <v>-2413</v>
      </c>
      <c r="P15" s="77">
        <f t="shared" si="2"/>
        <v>-3018</v>
      </c>
      <c r="R15" s="77">
        <v>-236</v>
      </c>
      <c r="S15" s="77">
        <v>-167</v>
      </c>
      <c r="T15" s="77">
        <v>-3150</v>
      </c>
      <c r="U15" s="77">
        <f t="shared" si="3"/>
        <v>-3553</v>
      </c>
    </row>
    <row r="16" spans="1:21" ht="16.5" customHeight="1" thickTop="1" thickBot="1" x14ac:dyDescent="0.25">
      <c r="B16" s="81" t="s">
        <v>8</v>
      </c>
      <c r="C16" s="77">
        <v>0</v>
      </c>
      <c r="D16" s="77">
        <v>0</v>
      </c>
      <c r="E16" s="77">
        <v>-49749</v>
      </c>
      <c r="F16" s="77">
        <f t="shared" si="0"/>
        <v>-49749</v>
      </c>
      <c r="G16" s="109"/>
      <c r="H16" s="77">
        <v>0</v>
      </c>
      <c r="I16" s="77">
        <v>0</v>
      </c>
      <c r="J16" s="77">
        <v>-19402</v>
      </c>
      <c r="K16" s="77">
        <f t="shared" si="1"/>
        <v>-19402</v>
      </c>
      <c r="L16" s="109"/>
      <c r="M16" s="77">
        <v>0</v>
      </c>
      <c r="N16" s="77">
        <v>0</v>
      </c>
      <c r="O16" s="77">
        <v>-30900</v>
      </c>
      <c r="P16" s="77">
        <f t="shared" si="2"/>
        <v>-30900</v>
      </c>
      <c r="R16" s="77">
        <v>0</v>
      </c>
      <c r="S16" s="77">
        <v>0</v>
      </c>
      <c r="T16" s="77">
        <v>553</v>
      </c>
      <c r="U16" s="77">
        <f t="shared" si="3"/>
        <v>553</v>
      </c>
    </row>
    <row r="17" spans="2:21" ht="16.5" customHeight="1" thickTop="1" thickBot="1" x14ac:dyDescent="0.25">
      <c r="B17" s="78" t="s">
        <v>11</v>
      </c>
      <c r="C17" s="72">
        <f>SUM(C13:C16)</f>
        <v>209097</v>
      </c>
      <c r="D17" s="72">
        <f>SUM(D13:D16)</f>
        <v>80751</v>
      </c>
      <c r="E17" s="72">
        <f>SUM(E13:E16)</f>
        <v>8834</v>
      </c>
      <c r="F17" s="72">
        <f t="shared" si="0"/>
        <v>298682</v>
      </c>
      <c r="G17" s="109"/>
      <c r="H17" s="72">
        <f>SUM(H13:H16)</f>
        <v>89575</v>
      </c>
      <c r="I17" s="72">
        <f>SUM(I13:I16)</f>
        <v>35315</v>
      </c>
      <c r="J17" s="72">
        <f>SUM(J13:J16)</f>
        <v>-41224</v>
      </c>
      <c r="K17" s="72">
        <f t="shared" si="1"/>
        <v>83666</v>
      </c>
      <c r="L17" s="109"/>
      <c r="M17" s="72">
        <f>SUM(M13:M16)</f>
        <v>107228</v>
      </c>
      <c r="N17" s="72">
        <f>SUM(N13:N16)</f>
        <v>37589</v>
      </c>
      <c r="O17" s="72">
        <f>SUM(O13:O16)</f>
        <v>74587</v>
      </c>
      <c r="P17" s="72">
        <f t="shared" si="2"/>
        <v>219404</v>
      </c>
      <c r="R17" s="72">
        <f>SUM(R13:R16)</f>
        <v>12294</v>
      </c>
      <c r="S17" s="72">
        <f>SUM(S13:S16)</f>
        <v>7847</v>
      </c>
      <c r="T17" s="72">
        <f>SUM(T13:T16)</f>
        <v>-24529</v>
      </c>
      <c r="U17" s="72">
        <f t="shared" si="3"/>
        <v>-4388</v>
      </c>
    </row>
    <row r="18" spans="2:21" ht="13.5" thickTop="1" thickBot="1" x14ac:dyDescent="0.25">
      <c r="B18" s="82"/>
      <c r="C18" s="88"/>
      <c r="D18" s="88"/>
      <c r="E18" s="88"/>
      <c r="F18" s="88"/>
      <c r="G18" s="109"/>
      <c r="H18" s="88"/>
      <c r="I18" s="88"/>
      <c r="J18" s="88"/>
      <c r="K18" s="88"/>
      <c r="L18" s="109"/>
      <c r="M18" s="88"/>
      <c r="N18" s="88"/>
      <c r="O18" s="88"/>
      <c r="P18" s="88"/>
      <c r="R18" s="88"/>
      <c r="S18" s="88"/>
      <c r="T18" s="88"/>
      <c r="U18" s="88"/>
    </row>
    <row r="19" spans="2:21" ht="16.5" customHeight="1" thickTop="1" thickBot="1" x14ac:dyDescent="0.25">
      <c r="B19" s="81" t="s">
        <v>104</v>
      </c>
      <c r="C19" s="89">
        <v>128746</v>
      </c>
      <c r="D19" s="89">
        <v>92488</v>
      </c>
      <c r="E19" s="89">
        <v>2870</v>
      </c>
      <c r="F19" s="89">
        <f t="shared" si="0"/>
        <v>224104</v>
      </c>
      <c r="G19" s="109"/>
      <c r="H19" s="77">
        <v>72215</v>
      </c>
      <c r="I19" s="77">
        <v>57044</v>
      </c>
      <c r="J19" s="77">
        <v>1301</v>
      </c>
      <c r="K19" s="89">
        <f t="shared" ref="K19" si="4">SUM(H19:J19)</f>
        <v>130560</v>
      </c>
      <c r="L19" s="109"/>
      <c r="M19" s="77">
        <v>33507</v>
      </c>
      <c r="N19" s="77">
        <v>18245</v>
      </c>
      <c r="O19" s="77">
        <v>1046</v>
      </c>
      <c r="P19" s="89">
        <f t="shared" ref="P19" si="5">SUM(M19:O19)</f>
        <v>52798</v>
      </c>
      <c r="R19" s="89">
        <v>23024</v>
      </c>
      <c r="S19" s="89">
        <v>17199</v>
      </c>
      <c r="T19" s="89">
        <v>523</v>
      </c>
      <c r="U19" s="89">
        <f t="shared" ref="U19" si="6">SUM(R19:T19)</f>
        <v>40746</v>
      </c>
    </row>
    <row r="20" spans="2:21" ht="12.75" thickTop="1" x14ac:dyDescent="0.2">
      <c r="B20" s="90"/>
    </row>
    <row r="21" spans="2:21" ht="12.75" thickBot="1" x14ac:dyDescent="0.25">
      <c r="B21" s="90"/>
    </row>
    <row r="22" spans="2:21" ht="17.100000000000001" customHeight="1" thickTop="1" thickBot="1" x14ac:dyDescent="0.25">
      <c r="B22" s="193"/>
      <c r="C22" s="195" t="s">
        <v>94</v>
      </c>
      <c r="D22" s="207"/>
      <c r="E22" s="208" t="s">
        <v>97</v>
      </c>
      <c r="F22" s="210" t="s">
        <v>276</v>
      </c>
      <c r="H22" s="195" t="s">
        <v>94</v>
      </c>
      <c r="I22" s="207"/>
      <c r="J22" s="208" t="s">
        <v>97</v>
      </c>
      <c r="K22" s="210" t="s">
        <v>273</v>
      </c>
      <c r="M22" s="195" t="s">
        <v>94</v>
      </c>
      <c r="N22" s="207"/>
      <c r="O22" s="208" t="s">
        <v>97</v>
      </c>
      <c r="P22" s="210" t="s">
        <v>239</v>
      </c>
      <c r="R22" s="195" t="s">
        <v>94</v>
      </c>
      <c r="S22" s="207"/>
      <c r="T22" s="208" t="s">
        <v>97</v>
      </c>
      <c r="U22" s="210" t="s">
        <v>183</v>
      </c>
    </row>
    <row r="23" spans="2:21" ht="38.25" customHeight="1" thickTop="1" thickBot="1" x14ac:dyDescent="0.25">
      <c r="B23" s="194"/>
      <c r="C23" s="153" t="s">
        <v>95</v>
      </c>
      <c r="D23" s="153" t="s">
        <v>96</v>
      </c>
      <c r="E23" s="209"/>
      <c r="F23" s="211"/>
      <c r="H23" s="181" t="s">
        <v>95</v>
      </c>
      <c r="I23" s="181" t="s">
        <v>96</v>
      </c>
      <c r="J23" s="209"/>
      <c r="K23" s="211"/>
      <c r="M23" s="167" t="s">
        <v>95</v>
      </c>
      <c r="N23" s="167" t="s">
        <v>96</v>
      </c>
      <c r="O23" s="209"/>
      <c r="P23" s="211"/>
      <c r="R23" s="167" t="s">
        <v>95</v>
      </c>
      <c r="S23" s="167" t="s">
        <v>96</v>
      </c>
      <c r="T23" s="209"/>
      <c r="U23" s="211"/>
    </row>
    <row r="24" spans="2:21" ht="16.5" customHeight="1" thickTop="1" x14ac:dyDescent="0.2">
      <c r="B24" s="86" t="s">
        <v>98</v>
      </c>
      <c r="C24" s="87">
        <f>C25</f>
        <v>834970</v>
      </c>
      <c r="D24" s="87">
        <f>D25</f>
        <v>240957</v>
      </c>
      <c r="E24" s="87">
        <f>E25</f>
        <v>25527</v>
      </c>
      <c r="F24" s="87">
        <f>SUM(C24:E24)</f>
        <v>1101454</v>
      </c>
      <c r="H24" s="87">
        <f>H25</f>
        <v>318380</v>
      </c>
      <c r="I24" s="87">
        <f>I25</f>
        <v>93934</v>
      </c>
      <c r="J24" s="87">
        <f>J25</f>
        <v>9610</v>
      </c>
      <c r="K24" s="87">
        <f>SUM(H24:J24)</f>
        <v>421924</v>
      </c>
      <c r="M24" s="87">
        <f>M25</f>
        <v>313421</v>
      </c>
      <c r="N24" s="87">
        <f>N25</f>
        <v>91519</v>
      </c>
      <c r="O24" s="87">
        <f>O25</f>
        <v>8639</v>
      </c>
      <c r="P24" s="87">
        <f>SUM(M24:O24)</f>
        <v>413579</v>
      </c>
      <c r="R24" s="87">
        <f>R25</f>
        <v>203169</v>
      </c>
      <c r="S24" s="87">
        <f>S25</f>
        <v>55504</v>
      </c>
      <c r="T24" s="87">
        <f>T25</f>
        <v>7278</v>
      </c>
      <c r="U24" s="87">
        <f>SUM(R24:T24)</f>
        <v>265951</v>
      </c>
    </row>
    <row r="25" spans="2:21" ht="16.5" customHeight="1" thickBot="1" x14ac:dyDescent="0.25">
      <c r="B25" s="81" t="s">
        <v>99</v>
      </c>
      <c r="C25" s="77">
        <v>834970</v>
      </c>
      <c r="D25" s="77">
        <v>240957</v>
      </c>
      <c r="E25" s="77">
        <v>25527</v>
      </c>
      <c r="F25" s="77">
        <f t="shared" ref="F25:F35" si="7">SUM(C25:E25)</f>
        <v>1101454</v>
      </c>
      <c r="H25" s="77">
        <v>318380</v>
      </c>
      <c r="I25" s="77">
        <v>93934</v>
      </c>
      <c r="J25" s="77">
        <v>9610</v>
      </c>
      <c r="K25" s="77">
        <f t="shared" ref="K25:K35" si="8">SUM(H25:J25)</f>
        <v>421924</v>
      </c>
      <c r="M25" s="77">
        <v>313421</v>
      </c>
      <c r="N25" s="77">
        <v>91519</v>
      </c>
      <c r="O25" s="77">
        <v>8639</v>
      </c>
      <c r="P25" s="77">
        <f t="shared" ref="P25:P35" si="9">SUM(M25:O25)</f>
        <v>413579</v>
      </c>
      <c r="R25" s="77">
        <v>203169</v>
      </c>
      <c r="S25" s="77">
        <v>55504</v>
      </c>
      <c r="T25" s="77">
        <v>7278</v>
      </c>
      <c r="U25" s="77">
        <f t="shared" ref="U25:U35" si="10">SUM(R25:T25)</f>
        <v>265951</v>
      </c>
    </row>
    <row r="26" spans="2:21" ht="16.5" customHeight="1" thickTop="1" thickBot="1" x14ac:dyDescent="0.25">
      <c r="B26" s="78" t="s">
        <v>100</v>
      </c>
      <c r="C26" s="72">
        <v>349655</v>
      </c>
      <c r="D26" s="72">
        <v>120950</v>
      </c>
      <c r="E26" s="72">
        <v>-54434</v>
      </c>
      <c r="F26" s="72">
        <f t="shared" si="7"/>
        <v>416171</v>
      </c>
      <c r="H26" s="87">
        <v>143117</v>
      </c>
      <c r="I26" s="87">
        <v>49670</v>
      </c>
      <c r="J26" s="87">
        <v>-13717</v>
      </c>
      <c r="K26" s="72">
        <f t="shared" si="8"/>
        <v>179070</v>
      </c>
      <c r="M26" s="87">
        <v>149935</v>
      </c>
      <c r="N26" s="87">
        <v>51428</v>
      </c>
      <c r="O26" s="87">
        <v>-21167</v>
      </c>
      <c r="P26" s="72">
        <f t="shared" si="9"/>
        <v>180196</v>
      </c>
      <c r="R26" s="72">
        <v>56603</v>
      </c>
      <c r="S26" s="72">
        <v>19852</v>
      </c>
      <c r="T26" s="72">
        <v>-19550</v>
      </c>
      <c r="U26" s="72">
        <f t="shared" si="10"/>
        <v>56905</v>
      </c>
    </row>
    <row r="27" spans="2:21" ht="16.5" customHeight="1" thickTop="1" thickBot="1" x14ac:dyDescent="0.25">
      <c r="B27" s="78" t="s">
        <v>38</v>
      </c>
      <c r="C27" s="72">
        <v>308368</v>
      </c>
      <c r="D27" s="72">
        <v>114290</v>
      </c>
      <c r="E27" s="72">
        <v>-55863</v>
      </c>
      <c r="F27" s="72">
        <f t="shared" si="7"/>
        <v>366795</v>
      </c>
      <c r="H27" s="87">
        <v>132065</v>
      </c>
      <c r="I27" s="87">
        <v>47467</v>
      </c>
      <c r="J27" s="87">
        <v>-14908</v>
      </c>
      <c r="K27" s="72">
        <f t="shared" si="8"/>
        <v>164624</v>
      </c>
      <c r="M27" s="87">
        <v>135710</v>
      </c>
      <c r="N27" s="87">
        <v>49248</v>
      </c>
      <c r="O27" s="87">
        <v>-20915</v>
      </c>
      <c r="P27" s="72">
        <f t="shared" si="9"/>
        <v>164043</v>
      </c>
      <c r="R27" s="72">
        <v>40593</v>
      </c>
      <c r="S27" s="72">
        <v>17575</v>
      </c>
      <c r="T27" s="72">
        <v>-20040</v>
      </c>
      <c r="U27" s="72">
        <f t="shared" si="10"/>
        <v>38128</v>
      </c>
    </row>
    <row r="28" spans="2:21" ht="16.5" customHeight="1" thickTop="1" thickBot="1" x14ac:dyDescent="0.25">
      <c r="B28" s="81" t="s">
        <v>14</v>
      </c>
      <c r="C28" s="77">
        <v>-87601</v>
      </c>
      <c r="D28" s="77">
        <v>-32262</v>
      </c>
      <c r="E28" s="27">
        <v>-3449</v>
      </c>
      <c r="F28" s="77">
        <f t="shared" si="7"/>
        <v>-123312</v>
      </c>
      <c r="H28" s="77">
        <v>-29580</v>
      </c>
      <c r="I28" s="77">
        <v>-10405</v>
      </c>
      <c r="J28" s="77">
        <v>-1141</v>
      </c>
      <c r="K28" s="77">
        <f t="shared" si="8"/>
        <v>-41126</v>
      </c>
      <c r="M28" s="77">
        <v>-28677</v>
      </c>
      <c r="N28" s="77">
        <v>-10750</v>
      </c>
      <c r="O28" s="77">
        <v>-1157</v>
      </c>
      <c r="P28" s="77">
        <f t="shared" si="9"/>
        <v>-40584</v>
      </c>
      <c r="R28" s="77">
        <v>-29344</v>
      </c>
      <c r="S28" s="77">
        <v>-11107</v>
      </c>
      <c r="T28" s="27">
        <v>-1151</v>
      </c>
      <c r="U28" s="77">
        <f t="shared" si="10"/>
        <v>-41602</v>
      </c>
    </row>
    <row r="29" spans="2:21" ht="16.5" customHeight="1" thickTop="1" thickBot="1" x14ac:dyDescent="0.25">
      <c r="B29" s="78" t="s">
        <v>101</v>
      </c>
      <c r="C29" s="72">
        <f>SUM(C27:C28)</f>
        <v>220767</v>
      </c>
      <c r="D29" s="72">
        <f>SUM(D27:D28)</f>
        <v>82028</v>
      </c>
      <c r="E29" s="72">
        <f>SUM(E27:E28)</f>
        <v>-59312</v>
      </c>
      <c r="F29" s="72">
        <f t="shared" si="7"/>
        <v>243483</v>
      </c>
      <c r="H29" s="72">
        <f>SUM(H27:H28)</f>
        <v>102485</v>
      </c>
      <c r="I29" s="72">
        <f>SUM(I27:I28)</f>
        <v>37062</v>
      </c>
      <c r="J29" s="72">
        <f>SUM(J27:J28)</f>
        <v>-16049</v>
      </c>
      <c r="K29" s="72">
        <f t="shared" si="8"/>
        <v>123498</v>
      </c>
      <c r="M29" s="72">
        <f>SUM(M27:M28)</f>
        <v>107033</v>
      </c>
      <c r="N29" s="72">
        <f>SUM(N27:N28)</f>
        <v>38498</v>
      </c>
      <c r="O29" s="72">
        <f>SUM(O27:O28)</f>
        <v>-22072</v>
      </c>
      <c r="P29" s="72">
        <f t="shared" si="9"/>
        <v>123459</v>
      </c>
      <c r="R29" s="72">
        <f>SUM(R27:R28)</f>
        <v>11249</v>
      </c>
      <c r="S29" s="72">
        <f>SUM(S27:S28)</f>
        <v>6468</v>
      </c>
      <c r="T29" s="72">
        <f>SUM(T27:T28)</f>
        <v>-21191</v>
      </c>
      <c r="U29" s="72">
        <f t="shared" si="10"/>
        <v>-3474</v>
      </c>
    </row>
    <row r="30" spans="2:21" ht="16.5" customHeight="1" thickTop="1" thickBot="1" x14ac:dyDescent="0.25">
      <c r="B30" s="81" t="s">
        <v>102</v>
      </c>
      <c r="C30" s="77">
        <v>0</v>
      </c>
      <c r="D30" s="77">
        <v>0</v>
      </c>
      <c r="E30" s="77">
        <v>6674</v>
      </c>
      <c r="F30" s="77">
        <f t="shared" si="7"/>
        <v>6674</v>
      </c>
      <c r="H30" s="77">
        <v>0</v>
      </c>
      <c r="I30" s="77">
        <v>0</v>
      </c>
      <c r="J30" s="77">
        <v>5590</v>
      </c>
      <c r="K30" s="77">
        <f t="shared" si="8"/>
        <v>5590</v>
      </c>
      <c r="M30" s="77">
        <v>0</v>
      </c>
      <c r="N30" s="77">
        <v>0</v>
      </c>
      <c r="O30" s="77">
        <v>-2025</v>
      </c>
      <c r="P30" s="77">
        <f t="shared" si="9"/>
        <v>-2025</v>
      </c>
      <c r="R30" s="77">
        <v>0</v>
      </c>
      <c r="S30" s="77">
        <v>0</v>
      </c>
      <c r="T30" s="77">
        <v>3109</v>
      </c>
      <c r="U30" s="77">
        <f t="shared" si="10"/>
        <v>3109</v>
      </c>
    </row>
    <row r="31" spans="2:21" ht="17.25" customHeight="1" thickTop="1" thickBot="1" x14ac:dyDescent="0.25">
      <c r="B31" s="78" t="s">
        <v>103</v>
      </c>
      <c r="C31" s="72">
        <f>SUM(C29:C30)</f>
        <v>220767</v>
      </c>
      <c r="D31" s="72">
        <f>SUM(D29:D30)</f>
        <v>82028</v>
      </c>
      <c r="E31" s="72">
        <f>SUM(E29:E30)</f>
        <v>-52638</v>
      </c>
      <c r="F31" s="72">
        <f t="shared" si="7"/>
        <v>250157</v>
      </c>
      <c r="H31" s="72">
        <f>SUM(H29:H30)</f>
        <v>102485</v>
      </c>
      <c r="I31" s="72">
        <f>SUM(I29:I30)</f>
        <v>37062</v>
      </c>
      <c r="J31" s="72">
        <f>SUM(J29:J30)</f>
        <v>-10459</v>
      </c>
      <c r="K31" s="72">
        <f t="shared" si="8"/>
        <v>129088</v>
      </c>
      <c r="M31" s="72">
        <f>SUM(M29:M30)</f>
        <v>107033</v>
      </c>
      <c r="N31" s="72">
        <f>SUM(N29:N30)</f>
        <v>38498</v>
      </c>
      <c r="O31" s="72">
        <f>SUM(O29:O30)</f>
        <v>-24097</v>
      </c>
      <c r="P31" s="72">
        <f t="shared" si="9"/>
        <v>121434</v>
      </c>
      <c r="R31" s="72">
        <f>SUM(R29:R30)</f>
        <v>11249</v>
      </c>
      <c r="S31" s="72">
        <f>SUM(S29:S30)</f>
        <v>6468</v>
      </c>
      <c r="T31" s="72">
        <f>SUM(T29:T30)</f>
        <v>-18082</v>
      </c>
      <c r="U31" s="72">
        <f t="shared" si="10"/>
        <v>-365</v>
      </c>
    </row>
    <row r="32" spans="2:21" ht="17.25" hidden="1" customHeight="1" thickTop="1" thickBot="1" x14ac:dyDescent="0.25">
      <c r="B32" s="81" t="s">
        <v>42</v>
      </c>
      <c r="C32" s="77"/>
      <c r="D32" s="77"/>
      <c r="E32" s="77"/>
      <c r="F32" s="77">
        <f t="shared" si="7"/>
        <v>0</v>
      </c>
      <c r="H32" s="77"/>
      <c r="I32" s="77"/>
      <c r="J32" s="77"/>
      <c r="K32" s="77">
        <f t="shared" si="8"/>
        <v>0</v>
      </c>
      <c r="M32" s="77"/>
      <c r="N32" s="77"/>
      <c r="O32" s="77"/>
      <c r="P32" s="77">
        <f t="shared" si="9"/>
        <v>0</v>
      </c>
      <c r="R32" s="77"/>
      <c r="S32" s="77"/>
      <c r="T32" s="77"/>
      <c r="U32" s="77">
        <f t="shared" si="10"/>
        <v>0</v>
      </c>
    </row>
    <row r="33" spans="2:21" ht="17.25" customHeight="1" thickTop="1" thickBot="1" x14ac:dyDescent="0.25">
      <c r="B33" s="81" t="s">
        <v>301</v>
      </c>
      <c r="C33" s="77">
        <v>-921</v>
      </c>
      <c r="D33" s="77">
        <v>-583</v>
      </c>
      <c r="E33" s="77">
        <v>-16855</v>
      </c>
      <c r="F33" s="77">
        <f t="shared" si="7"/>
        <v>-18359</v>
      </c>
      <c r="H33" s="77">
        <v>-259</v>
      </c>
      <c r="I33" s="77">
        <v>-162</v>
      </c>
      <c r="J33" s="77">
        <v>-1686</v>
      </c>
      <c r="K33" s="77">
        <f t="shared" si="8"/>
        <v>-2107</v>
      </c>
      <c r="M33" s="77">
        <v>-478</v>
      </c>
      <c r="N33" s="77">
        <v>-45</v>
      </c>
      <c r="O33" s="77">
        <v>-3937</v>
      </c>
      <c r="P33" s="77">
        <f t="shared" si="9"/>
        <v>-4460</v>
      </c>
      <c r="R33" s="77">
        <v>-184</v>
      </c>
      <c r="S33" s="77">
        <v>-376</v>
      </c>
      <c r="T33" s="77">
        <v>-11232</v>
      </c>
      <c r="U33" s="77">
        <f t="shared" si="10"/>
        <v>-11792</v>
      </c>
    </row>
    <row r="34" spans="2:21" ht="16.5" customHeight="1" thickTop="1" thickBot="1" x14ac:dyDescent="0.25">
      <c r="B34" s="81" t="s">
        <v>8</v>
      </c>
      <c r="C34" s="77">
        <v>0</v>
      </c>
      <c r="D34" s="77">
        <v>0</v>
      </c>
      <c r="E34" s="77">
        <v>-43613</v>
      </c>
      <c r="F34" s="77">
        <f t="shared" si="7"/>
        <v>-43613</v>
      </c>
      <c r="H34" s="77">
        <v>0</v>
      </c>
      <c r="I34" s="77">
        <v>0</v>
      </c>
      <c r="J34" s="77">
        <v>-21067</v>
      </c>
      <c r="K34" s="77">
        <f t="shared" si="8"/>
        <v>-21067</v>
      </c>
      <c r="M34" s="77">
        <v>0</v>
      </c>
      <c r="N34" s="77">
        <v>0</v>
      </c>
      <c r="O34" s="77">
        <v>-23542</v>
      </c>
      <c r="P34" s="77">
        <f t="shared" si="9"/>
        <v>-23542</v>
      </c>
      <c r="R34" s="77">
        <v>0</v>
      </c>
      <c r="S34" s="77">
        <v>0</v>
      </c>
      <c r="T34" s="77">
        <v>996</v>
      </c>
      <c r="U34" s="77">
        <f t="shared" si="10"/>
        <v>996</v>
      </c>
    </row>
    <row r="35" spans="2:21" ht="16.5" customHeight="1" thickTop="1" thickBot="1" x14ac:dyDescent="0.25">
      <c r="B35" s="78" t="s">
        <v>11</v>
      </c>
      <c r="C35" s="72">
        <f>SUM(C31:C34)</f>
        <v>219846</v>
      </c>
      <c r="D35" s="72">
        <f>SUM(D31:D34)</f>
        <v>81445</v>
      </c>
      <c r="E35" s="72">
        <f>SUM(E31:E34)</f>
        <v>-113106</v>
      </c>
      <c r="F35" s="72">
        <f t="shared" si="7"/>
        <v>188185</v>
      </c>
      <c r="H35" s="72">
        <f>SUM(H31:H34)</f>
        <v>102226</v>
      </c>
      <c r="I35" s="72">
        <f>SUM(I31:I34)</f>
        <v>36900</v>
      </c>
      <c r="J35" s="72">
        <f>SUM(J31:J34)</f>
        <v>-33212</v>
      </c>
      <c r="K35" s="72">
        <f t="shared" si="8"/>
        <v>105914</v>
      </c>
      <c r="M35" s="72">
        <f>SUM(M31:M34)</f>
        <v>106555</v>
      </c>
      <c r="N35" s="72">
        <f>SUM(N31:N34)</f>
        <v>38453</v>
      </c>
      <c r="O35" s="72">
        <f>SUM(O31:O34)</f>
        <v>-51576</v>
      </c>
      <c r="P35" s="72">
        <f t="shared" si="9"/>
        <v>93432</v>
      </c>
      <c r="R35" s="72">
        <f>SUM(R31:R34)</f>
        <v>11065</v>
      </c>
      <c r="S35" s="72">
        <f>SUM(S31:S34)</f>
        <v>6092</v>
      </c>
      <c r="T35" s="72">
        <f>SUM(T31:T34)</f>
        <v>-28318</v>
      </c>
      <c r="U35" s="72">
        <f t="shared" si="10"/>
        <v>-11161</v>
      </c>
    </row>
    <row r="36" spans="2:21" ht="13.5" thickTop="1" thickBot="1" x14ac:dyDescent="0.25">
      <c r="B36" s="81"/>
      <c r="C36" s="88"/>
      <c r="D36" s="88"/>
      <c r="E36" s="88"/>
      <c r="F36" s="88"/>
      <c r="H36" s="88"/>
      <c r="I36" s="88"/>
      <c r="J36" s="88"/>
      <c r="K36" s="88"/>
      <c r="M36" s="88"/>
      <c r="N36" s="88"/>
      <c r="O36" s="88"/>
      <c r="P36" s="88"/>
      <c r="R36" s="88"/>
      <c r="S36" s="88"/>
      <c r="T36" s="88"/>
      <c r="U36" s="88"/>
    </row>
    <row r="37" spans="2:21" ht="16.5" customHeight="1" thickTop="1" thickBot="1" x14ac:dyDescent="0.25">
      <c r="B37" s="81" t="s">
        <v>104</v>
      </c>
      <c r="C37" s="89">
        <v>434469</v>
      </c>
      <c r="D37" s="89">
        <v>108098</v>
      </c>
      <c r="E37" s="89">
        <v>1795</v>
      </c>
      <c r="F37" s="89">
        <f t="shared" ref="F37" si="11">SUM(C37:E37)</f>
        <v>544362</v>
      </c>
      <c r="H37" s="77">
        <v>18274</v>
      </c>
      <c r="I37" s="77">
        <v>6537</v>
      </c>
      <c r="J37" s="77">
        <v>1066</v>
      </c>
      <c r="K37" s="89">
        <f t="shared" ref="K37" si="12">SUM(H37:J37)</f>
        <v>25877</v>
      </c>
      <c r="M37" s="77">
        <v>201976</v>
      </c>
      <c r="N37" s="77">
        <v>7041</v>
      </c>
      <c r="O37" s="77">
        <v>363</v>
      </c>
      <c r="P37" s="89">
        <f t="shared" ref="P37" si="13">SUM(M37:O37)</f>
        <v>209380</v>
      </c>
      <c r="R37" s="89">
        <v>214219</v>
      </c>
      <c r="S37" s="89">
        <v>94520</v>
      </c>
      <c r="T37" s="89">
        <v>366</v>
      </c>
      <c r="U37" s="89">
        <f t="shared" ref="U37" si="14">SUM(R37:T37)</f>
        <v>309105</v>
      </c>
    </row>
    <row r="38" spans="2:21" ht="12.75" thickTop="1" x14ac:dyDescent="0.2"/>
  </sheetData>
  <mergeCells count="26">
    <mergeCell ref="R4:S4"/>
    <mergeCell ref="T4:T5"/>
    <mergeCell ref="U4:U5"/>
    <mergeCell ref="R22:S22"/>
    <mergeCell ref="T22:T23"/>
    <mergeCell ref="U22:U23"/>
    <mergeCell ref="M4:N4"/>
    <mergeCell ref="O4:O5"/>
    <mergeCell ref="P4:P5"/>
    <mergeCell ref="M22:N22"/>
    <mergeCell ref="O22:O23"/>
    <mergeCell ref="P22:P23"/>
    <mergeCell ref="F4:F5"/>
    <mergeCell ref="F22:F23"/>
    <mergeCell ref="B22:B23"/>
    <mergeCell ref="B4:B5"/>
    <mergeCell ref="C4:D4"/>
    <mergeCell ref="E4:E5"/>
    <mergeCell ref="C22:D22"/>
    <mergeCell ref="E22:E23"/>
    <mergeCell ref="H4:I4"/>
    <mergeCell ref="J4:J5"/>
    <mergeCell ref="K4:K5"/>
    <mergeCell ref="H22:I22"/>
    <mergeCell ref="J22:J23"/>
    <mergeCell ref="K22:K23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D25"/>
  <sheetViews>
    <sheetView showGridLines="0" workbookViewId="0">
      <selection activeCell="A10" sqref="A10"/>
    </sheetView>
  </sheetViews>
  <sheetFormatPr defaultRowHeight="15.75" outlineLevelCol="1" x14ac:dyDescent="0.25"/>
  <cols>
    <col min="1" max="1" width="5" style="29" customWidth="1"/>
    <col min="2" max="2" width="55.25" style="23" customWidth="1"/>
    <col min="3" max="6" width="13.125" style="29" customWidth="1"/>
    <col min="7" max="7" width="15.125" style="29" customWidth="1"/>
    <col min="8" max="8" width="17.125" style="29" customWidth="1"/>
    <col min="9" max="9" width="3.625" style="29" customWidth="1"/>
    <col min="10" max="13" width="13.125" style="29" customWidth="1"/>
    <col min="14" max="15" width="17.125" style="29" customWidth="1"/>
    <col min="16" max="16" width="3.625" style="29" hidden="1" customWidth="1" outlineLevel="1"/>
    <col min="17" max="20" width="13.125" style="29" hidden="1" customWidth="1" outlineLevel="1"/>
    <col min="21" max="21" width="15.125" style="29" hidden="1" customWidth="1" outlineLevel="1"/>
    <col min="22" max="22" width="17.125" style="29" hidden="1" customWidth="1" outlineLevel="1"/>
    <col min="23" max="23" width="3.625" hidden="1" customWidth="1" outlineLevel="1"/>
    <col min="24" max="27" width="13.125" style="29" hidden="1" customWidth="1" outlineLevel="1"/>
    <col min="28" max="28" width="15.125" style="29" hidden="1" customWidth="1" outlineLevel="1"/>
    <col min="29" max="29" width="17.125" style="29" hidden="1" customWidth="1" outlineLevel="1"/>
    <col min="30" max="30" width="9" collapsed="1"/>
  </cols>
  <sheetData>
    <row r="1" spans="1:29" x14ac:dyDescent="0.25">
      <c r="A1" s="107" t="s">
        <v>9</v>
      </c>
    </row>
    <row r="2" spans="1:29" x14ac:dyDescent="0.25">
      <c r="A2" s="108"/>
    </row>
    <row r="3" spans="1:29" ht="18.75" thickBot="1" x14ac:dyDescent="0.3">
      <c r="A3" s="108"/>
      <c r="B3" s="15" t="s">
        <v>189</v>
      </c>
    </row>
    <row r="4" spans="1:29" ht="17.25" customHeight="1" thickTop="1" thickBot="1" x14ac:dyDescent="0.3">
      <c r="B4" s="193"/>
      <c r="C4" s="195" t="s">
        <v>189</v>
      </c>
      <c r="D4" s="196"/>
      <c r="E4" s="196"/>
      <c r="F4" s="207"/>
      <c r="G4" s="208" t="s">
        <v>190</v>
      </c>
      <c r="H4" s="210" t="s">
        <v>275</v>
      </c>
      <c r="J4" s="196" t="s">
        <v>189</v>
      </c>
      <c r="K4" s="196"/>
      <c r="L4" s="196"/>
      <c r="M4" s="207"/>
      <c r="N4" s="208" t="s">
        <v>190</v>
      </c>
      <c r="O4" s="210" t="s">
        <v>274</v>
      </c>
      <c r="Q4" s="196" t="s">
        <v>189</v>
      </c>
      <c r="R4" s="196"/>
      <c r="S4" s="196"/>
      <c r="T4" s="207"/>
      <c r="U4" s="208" t="s">
        <v>190</v>
      </c>
      <c r="V4" s="210" t="s">
        <v>238</v>
      </c>
      <c r="X4" s="196" t="s">
        <v>189</v>
      </c>
      <c r="Y4" s="196"/>
      <c r="Z4" s="196"/>
      <c r="AA4" s="207"/>
      <c r="AB4" s="208" t="s">
        <v>190</v>
      </c>
      <c r="AC4" s="210" t="s">
        <v>205</v>
      </c>
    </row>
    <row r="5" spans="1:29" ht="30" customHeight="1" thickTop="1" thickBot="1" x14ac:dyDescent="0.3">
      <c r="B5" s="194"/>
      <c r="C5" s="154" t="s">
        <v>105</v>
      </c>
      <c r="D5" s="154" t="s">
        <v>106</v>
      </c>
      <c r="E5" s="154" t="s">
        <v>107</v>
      </c>
      <c r="F5" s="154" t="s">
        <v>108</v>
      </c>
      <c r="G5" s="209"/>
      <c r="H5" s="211"/>
      <c r="J5" s="181" t="s">
        <v>105</v>
      </c>
      <c r="K5" s="181" t="s">
        <v>106</v>
      </c>
      <c r="L5" s="181" t="s">
        <v>107</v>
      </c>
      <c r="M5" s="181" t="s">
        <v>108</v>
      </c>
      <c r="N5" s="209"/>
      <c r="O5" s="211"/>
      <c r="Q5" s="167" t="s">
        <v>105</v>
      </c>
      <c r="R5" s="167" t="s">
        <v>106</v>
      </c>
      <c r="S5" s="167" t="s">
        <v>107</v>
      </c>
      <c r="T5" s="167" t="s">
        <v>108</v>
      </c>
      <c r="U5" s="209"/>
      <c r="V5" s="211"/>
      <c r="X5" s="167" t="s">
        <v>105</v>
      </c>
      <c r="Y5" s="167" t="s">
        <v>106</v>
      </c>
      <c r="Z5" s="167" t="s">
        <v>107</v>
      </c>
      <c r="AA5" s="167" t="s">
        <v>108</v>
      </c>
      <c r="AB5" s="209"/>
      <c r="AC5" s="211"/>
    </row>
    <row r="6" spans="1:29" ht="16.5" thickTop="1" x14ac:dyDescent="0.25">
      <c r="B6" s="86" t="s">
        <v>146</v>
      </c>
      <c r="C6" s="87">
        <f>SUM(C7:C8)</f>
        <v>672917</v>
      </c>
      <c r="D6" s="87">
        <f t="shared" ref="D6:G6" si="0">SUM(D7:D8)</f>
        <v>245938</v>
      </c>
      <c r="E6" s="87">
        <f t="shared" si="0"/>
        <v>91649</v>
      </c>
      <c r="F6" s="87">
        <f t="shared" si="0"/>
        <v>72313</v>
      </c>
      <c r="G6" s="87">
        <f t="shared" si="0"/>
        <v>-812</v>
      </c>
      <c r="H6" s="87">
        <f t="shared" ref="H6:H12" si="1">SUM(C6:G6)</f>
        <v>1082005</v>
      </c>
      <c r="I6" s="131"/>
      <c r="J6" s="87">
        <f>SUM(J7:J8)</f>
        <v>243317</v>
      </c>
      <c r="K6" s="87">
        <f t="shared" ref="K6:N6" si="2">SUM(K7:K8)</f>
        <v>87074</v>
      </c>
      <c r="L6" s="87">
        <f t="shared" si="2"/>
        <v>34935</v>
      </c>
      <c r="M6" s="87">
        <f t="shared" si="2"/>
        <v>26670</v>
      </c>
      <c r="N6" s="87">
        <f t="shared" si="2"/>
        <v>-303</v>
      </c>
      <c r="O6" s="87">
        <f t="shared" ref="O6:O13" si="3">SUM(J6:N6)</f>
        <v>391693</v>
      </c>
      <c r="P6" s="131"/>
      <c r="Q6" s="87">
        <f>SUM(Q7:Q8)</f>
        <v>257675</v>
      </c>
      <c r="R6" s="87">
        <f t="shared" ref="R6:U6" si="4">SUM(R7:R8)</f>
        <v>98584</v>
      </c>
      <c r="S6" s="87">
        <f t="shared" si="4"/>
        <v>36453</v>
      </c>
      <c r="T6" s="87">
        <f t="shared" si="4"/>
        <v>26428</v>
      </c>
      <c r="U6" s="87">
        <f t="shared" si="4"/>
        <v>-293</v>
      </c>
      <c r="V6" s="87">
        <f t="shared" ref="V6:V13" si="5">SUM(Q6:U6)</f>
        <v>418847</v>
      </c>
      <c r="X6" s="87">
        <f>SUM(X7:X8)</f>
        <v>171925</v>
      </c>
      <c r="Y6" s="87">
        <f t="shared" ref="Y6:AB6" si="6">SUM(Y7:Y8)</f>
        <v>60280</v>
      </c>
      <c r="Z6" s="87">
        <f t="shared" si="6"/>
        <v>20261</v>
      </c>
      <c r="AA6" s="87">
        <f t="shared" si="6"/>
        <v>19215</v>
      </c>
      <c r="AB6" s="87">
        <f t="shared" si="6"/>
        <v>-216</v>
      </c>
      <c r="AC6" s="87">
        <f t="shared" ref="AC6:AC13" si="7">SUM(X6:AB6)</f>
        <v>271465</v>
      </c>
    </row>
    <row r="7" spans="1:29" ht="16.5" thickBot="1" x14ac:dyDescent="0.3">
      <c r="B7" s="81" t="s">
        <v>99</v>
      </c>
      <c r="C7" s="77">
        <v>672105</v>
      </c>
      <c r="D7" s="77">
        <v>245938</v>
      </c>
      <c r="E7" s="77">
        <v>91649</v>
      </c>
      <c r="F7" s="77">
        <v>72313</v>
      </c>
      <c r="G7" s="77">
        <v>0</v>
      </c>
      <c r="H7" s="77">
        <f t="shared" si="1"/>
        <v>1082005</v>
      </c>
      <c r="I7" s="109"/>
      <c r="J7" s="77">
        <v>243014</v>
      </c>
      <c r="K7" s="77">
        <v>87074</v>
      </c>
      <c r="L7" s="77">
        <v>34935</v>
      </c>
      <c r="M7" s="77">
        <v>26670</v>
      </c>
      <c r="N7" s="77">
        <v>0</v>
      </c>
      <c r="O7" s="77">
        <f t="shared" si="3"/>
        <v>391693</v>
      </c>
      <c r="P7" s="109"/>
      <c r="Q7" s="77">
        <v>257382</v>
      </c>
      <c r="R7" s="77">
        <v>98584</v>
      </c>
      <c r="S7" s="77">
        <v>36453</v>
      </c>
      <c r="T7" s="77">
        <v>26428</v>
      </c>
      <c r="U7" s="77">
        <v>0</v>
      </c>
      <c r="V7" s="77">
        <f t="shared" si="5"/>
        <v>418847</v>
      </c>
      <c r="X7" s="77">
        <v>171709</v>
      </c>
      <c r="Y7" s="77">
        <v>60280</v>
      </c>
      <c r="Z7" s="77">
        <v>20261</v>
      </c>
      <c r="AA7" s="77">
        <v>19215</v>
      </c>
      <c r="AB7" s="77">
        <v>0</v>
      </c>
      <c r="AC7" s="77">
        <f t="shared" si="7"/>
        <v>271465</v>
      </c>
    </row>
    <row r="8" spans="1:29" ht="17.25" thickTop="1" thickBot="1" x14ac:dyDescent="0.3">
      <c r="B8" s="81" t="s">
        <v>296</v>
      </c>
      <c r="C8" s="77">
        <v>812</v>
      </c>
      <c r="D8" s="77">
        <v>0</v>
      </c>
      <c r="E8" s="77">
        <v>0</v>
      </c>
      <c r="F8" s="77">
        <v>0</v>
      </c>
      <c r="G8" s="77">
        <v>-812</v>
      </c>
      <c r="H8" s="77">
        <f t="shared" si="1"/>
        <v>0</v>
      </c>
      <c r="I8" s="109"/>
      <c r="J8" s="77">
        <v>303</v>
      </c>
      <c r="K8" s="77">
        <v>0</v>
      </c>
      <c r="L8" s="77">
        <v>0</v>
      </c>
      <c r="M8" s="77">
        <v>0</v>
      </c>
      <c r="N8" s="77">
        <v>-303</v>
      </c>
      <c r="O8" s="77">
        <f t="shared" si="3"/>
        <v>0</v>
      </c>
      <c r="P8" s="109"/>
      <c r="Q8" s="77">
        <v>293</v>
      </c>
      <c r="R8" s="77">
        <v>0</v>
      </c>
      <c r="S8" s="77">
        <v>0</v>
      </c>
      <c r="T8" s="77">
        <v>0</v>
      </c>
      <c r="U8" s="77">
        <v>-293</v>
      </c>
      <c r="V8" s="77">
        <f t="shared" si="5"/>
        <v>0</v>
      </c>
      <c r="X8" s="77">
        <v>216</v>
      </c>
      <c r="Y8" s="77">
        <v>0</v>
      </c>
      <c r="Z8" s="77">
        <v>0</v>
      </c>
      <c r="AA8" s="77">
        <v>0</v>
      </c>
      <c r="AB8" s="77">
        <v>-216</v>
      </c>
      <c r="AC8" s="77">
        <f t="shared" si="7"/>
        <v>0</v>
      </c>
    </row>
    <row r="9" spans="1:29" ht="17.25" thickTop="1" thickBot="1" x14ac:dyDescent="0.3">
      <c r="B9" s="78" t="s">
        <v>100</v>
      </c>
      <c r="C9" s="72">
        <v>229332</v>
      </c>
      <c r="D9" s="72">
        <v>102661</v>
      </c>
      <c r="E9" s="72">
        <v>41433</v>
      </c>
      <c r="F9" s="72">
        <v>26848</v>
      </c>
      <c r="G9" s="72">
        <v>-3</v>
      </c>
      <c r="H9" s="72">
        <f t="shared" si="1"/>
        <v>400271</v>
      </c>
      <c r="I9" s="131"/>
      <c r="J9" s="72">
        <v>94885</v>
      </c>
      <c r="K9" s="72">
        <v>44855</v>
      </c>
      <c r="L9" s="72">
        <v>17719</v>
      </c>
      <c r="M9" s="72">
        <v>9725</v>
      </c>
      <c r="N9" s="72">
        <v>0</v>
      </c>
      <c r="O9" s="72">
        <f t="shared" si="3"/>
        <v>167184</v>
      </c>
      <c r="P9" s="131"/>
      <c r="Q9" s="72">
        <v>104201</v>
      </c>
      <c r="R9" s="72">
        <v>45311</v>
      </c>
      <c r="S9" s="72">
        <v>18887</v>
      </c>
      <c r="T9" s="72">
        <v>10981</v>
      </c>
      <c r="U9" s="72">
        <v>-1</v>
      </c>
      <c r="V9" s="72">
        <f t="shared" si="5"/>
        <v>179379</v>
      </c>
      <c r="X9" s="72">
        <v>30246</v>
      </c>
      <c r="Y9" s="72">
        <v>12495</v>
      </c>
      <c r="Z9" s="72">
        <v>4827</v>
      </c>
      <c r="AA9" s="72">
        <v>6142</v>
      </c>
      <c r="AB9" s="72">
        <v>-2</v>
      </c>
      <c r="AC9" s="72">
        <f t="shared" si="7"/>
        <v>53708</v>
      </c>
    </row>
    <row r="10" spans="1:29" ht="17.25" thickTop="1" thickBot="1" x14ac:dyDescent="0.3">
      <c r="B10" s="78" t="s">
        <v>38</v>
      </c>
      <c r="C10" s="72">
        <v>223653</v>
      </c>
      <c r="D10" s="72">
        <v>89708</v>
      </c>
      <c r="E10" s="72">
        <v>31099</v>
      </c>
      <c r="F10" s="72">
        <v>13533</v>
      </c>
      <c r="G10" s="72">
        <v>-3</v>
      </c>
      <c r="H10" s="72">
        <f t="shared" si="1"/>
        <v>357990</v>
      </c>
      <c r="I10" s="131"/>
      <c r="J10" s="72">
        <v>92961</v>
      </c>
      <c r="K10" s="72">
        <v>40549</v>
      </c>
      <c r="L10" s="72">
        <v>14375</v>
      </c>
      <c r="M10" s="72">
        <v>5300</v>
      </c>
      <c r="N10" s="72">
        <v>0</v>
      </c>
      <c r="O10" s="72">
        <f t="shared" si="3"/>
        <v>153185</v>
      </c>
      <c r="P10" s="131"/>
      <c r="Q10" s="72">
        <v>102305</v>
      </c>
      <c r="R10" s="72">
        <v>40715</v>
      </c>
      <c r="S10" s="72">
        <v>15306</v>
      </c>
      <c r="T10" s="72">
        <v>6093</v>
      </c>
      <c r="U10" s="72">
        <v>-1</v>
      </c>
      <c r="V10" s="72">
        <f t="shared" si="5"/>
        <v>164418</v>
      </c>
      <c r="X10" s="72">
        <v>28387</v>
      </c>
      <c r="Y10" s="72">
        <v>8444</v>
      </c>
      <c r="Z10" s="72">
        <v>1418</v>
      </c>
      <c r="AA10" s="72">
        <v>2140</v>
      </c>
      <c r="AB10" s="72">
        <v>-2</v>
      </c>
      <c r="AC10" s="72">
        <f t="shared" si="7"/>
        <v>40387</v>
      </c>
    </row>
    <row r="11" spans="1:29" ht="17.25" thickTop="1" thickBot="1" x14ac:dyDescent="0.3">
      <c r="B11" s="81" t="s">
        <v>14</v>
      </c>
      <c r="C11" s="77">
        <v>-94257</v>
      </c>
      <c r="D11" s="77">
        <v>-19223</v>
      </c>
      <c r="E11" s="77">
        <v>-9337</v>
      </c>
      <c r="F11" s="77">
        <v>-2110</v>
      </c>
      <c r="G11" s="27">
        <v>0</v>
      </c>
      <c r="H11" s="77">
        <f t="shared" si="1"/>
        <v>-124927</v>
      </c>
      <c r="I11" s="131"/>
      <c r="J11" s="77">
        <v>-31646</v>
      </c>
      <c r="K11" s="77">
        <v>-6563</v>
      </c>
      <c r="L11" s="77">
        <v>-3026</v>
      </c>
      <c r="M11" s="77">
        <v>-1370</v>
      </c>
      <c r="N11" s="77">
        <v>0</v>
      </c>
      <c r="O11" s="77">
        <f t="shared" si="3"/>
        <v>-42605</v>
      </c>
      <c r="P11" s="131"/>
      <c r="Q11" s="77">
        <v>-30773</v>
      </c>
      <c r="R11" s="77">
        <v>-6086</v>
      </c>
      <c r="S11" s="77">
        <v>-3163</v>
      </c>
      <c r="T11" s="77">
        <v>-384</v>
      </c>
      <c r="U11" s="77">
        <v>0</v>
      </c>
      <c r="V11" s="77">
        <f t="shared" si="5"/>
        <v>-40406</v>
      </c>
      <c r="X11" s="77">
        <v>-31838</v>
      </c>
      <c r="Y11" s="77">
        <v>-6574</v>
      </c>
      <c r="Z11" s="77">
        <v>-3148</v>
      </c>
      <c r="AA11" s="77">
        <v>-356</v>
      </c>
      <c r="AB11" s="27">
        <v>0</v>
      </c>
      <c r="AC11" s="77">
        <f t="shared" si="7"/>
        <v>-41916</v>
      </c>
    </row>
    <row r="12" spans="1:29" ht="17.25" thickTop="1" thickBot="1" x14ac:dyDescent="0.3">
      <c r="B12" s="78" t="s">
        <v>101</v>
      </c>
      <c r="C12" s="72">
        <f>SUM(C10:C11)</f>
        <v>129396</v>
      </c>
      <c r="D12" s="72">
        <f>SUM(D10:D11)</f>
        <v>70485</v>
      </c>
      <c r="E12" s="72">
        <f>SUM(E10:E11)</f>
        <v>21762</v>
      </c>
      <c r="F12" s="72">
        <f>SUM(F10:F11)</f>
        <v>11423</v>
      </c>
      <c r="G12" s="72">
        <f>SUM(G10:G11)</f>
        <v>-3</v>
      </c>
      <c r="H12" s="72">
        <f t="shared" si="1"/>
        <v>233063</v>
      </c>
      <c r="I12" s="131"/>
      <c r="J12" s="72">
        <f>SUM(J10:J11)</f>
        <v>61315</v>
      </c>
      <c r="K12" s="72">
        <f>SUM(K10:K11)</f>
        <v>33986</v>
      </c>
      <c r="L12" s="72">
        <f>SUM(L10:L11)</f>
        <v>11349</v>
      </c>
      <c r="M12" s="72">
        <f>SUM(M10:M11)</f>
        <v>3930</v>
      </c>
      <c r="N12" s="72">
        <f>SUM(N10:N11)</f>
        <v>0</v>
      </c>
      <c r="O12" s="72">
        <f t="shared" si="3"/>
        <v>110580</v>
      </c>
      <c r="P12" s="131"/>
      <c r="Q12" s="72">
        <f>SUM(Q10:Q11)</f>
        <v>71532</v>
      </c>
      <c r="R12" s="72">
        <f>SUM(R10:R11)</f>
        <v>34629</v>
      </c>
      <c r="S12" s="72">
        <f>SUM(S10:S11)</f>
        <v>12143</v>
      </c>
      <c r="T12" s="72">
        <f>SUM(T10:T11)</f>
        <v>5709</v>
      </c>
      <c r="U12" s="72">
        <f>SUM(U10:U11)</f>
        <v>-1</v>
      </c>
      <c r="V12" s="72">
        <f t="shared" si="5"/>
        <v>124012</v>
      </c>
      <c r="X12" s="72">
        <f>SUM(X10:X11)</f>
        <v>-3451</v>
      </c>
      <c r="Y12" s="72">
        <f>SUM(Y10:Y11)</f>
        <v>1870</v>
      </c>
      <c r="Z12" s="72">
        <f>SUM(Z10:Z11)</f>
        <v>-1730</v>
      </c>
      <c r="AA12" s="72">
        <f>SUM(AA10:AA11)</f>
        <v>1784</v>
      </c>
      <c r="AB12" s="72">
        <f>SUM(AB10:AB11)</f>
        <v>-2</v>
      </c>
      <c r="AC12" s="72">
        <f t="shared" si="7"/>
        <v>-1529</v>
      </c>
    </row>
    <row r="13" spans="1:29" ht="17.25" thickTop="1" thickBot="1" x14ac:dyDescent="0.3">
      <c r="B13" s="81" t="s">
        <v>104</v>
      </c>
      <c r="C13" s="166">
        <v>98709</v>
      </c>
      <c r="D13" s="166">
        <v>34604</v>
      </c>
      <c r="E13" s="166">
        <v>3683</v>
      </c>
      <c r="F13" s="166">
        <v>87108</v>
      </c>
      <c r="G13" s="166">
        <v>0</v>
      </c>
      <c r="H13" s="166">
        <f t="shared" ref="H13" si="8">SUM(C13:G13)</f>
        <v>224104</v>
      </c>
      <c r="I13" s="131"/>
      <c r="J13" s="77">
        <v>35481</v>
      </c>
      <c r="K13" s="77">
        <v>11173</v>
      </c>
      <c r="L13" s="77">
        <v>1185</v>
      </c>
      <c r="M13" s="77">
        <v>82721</v>
      </c>
      <c r="N13" s="77">
        <v>0</v>
      </c>
      <c r="O13" s="166">
        <f t="shared" si="3"/>
        <v>130560</v>
      </c>
      <c r="P13" s="131"/>
      <c r="Q13" s="77">
        <v>32860</v>
      </c>
      <c r="R13" s="77">
        <v>13305</v>
      </c>
      <c r="S13" s="77">
        <v>2367</v>
      </c>
      <c r="T13" s="77">
        <v>4266</v>
      </c>
      <c r="U13" s="77">
        <v>0</v>
      </c>
      <c r="V13" s="166">
        <f t="shared" si="5"/>
        <v>52798</v>
      </c>
      <c r="X13" s="166">
        <v>30368</v>
      </c>
      <c r="Y13" s="166">
        <v>10126</v>
      </c>
      <c r="Z13" s="166">
        <v>131</v>
      </c>
      <c r="AA13" s="166">
        <v>121</v>
      </c>
      <c r="AB13" s="166">
        <v>0</v>
      </c>
      <c r="AC13" s="166">
        <f t="shared" si="7"/>
        <v>40746</v>
      </c>
    </row>
    <row r="14" spans="1:29" ht="17.25" thickTop="1" thickBot="1" x14ac:dyDescent="0.3">
      <c r="B14" s="90"/>
      <c r="I14" s="109"/>
      <c r="P14" s="109"/>
    </row>
    <row r="15" spans="1:29" ht="17.25" customHeight="1" thickTop="1" thickBot="1" x14ac:dyDescent="0.3">
      <c r="B15" s="193"/>
      <c r="C15" s="195" t="s">
        <v>189</v>
      </c>
      <c r="D15" s="196"/>
      <c r="E15" s="196"/>
      <c r="F15" s="207"/>
      <c r="G15" s="208" t="s">
        <v>190</v>
      </c>
      <c r="H15" s="210" t="s">
        <v>276</v>
      </c>
      <c r="I15" s="109"/>
      <c r="J15" s="196" t="s">
        <v>189</v>
      </c>
      <c r="K15" s="196"/>
      <c r="L15" s="196"/>
      <c r="M15" s="207"/>
      <c r="N15" s="208" t="s">
        <v>190</v>
      </c>
      <c r="O15" s="210" t="s">
        <v>273</v>
      </c>
      <c r="P15" s="109"/>
      <c r="Q15" s="196" t="s">
        <v>189</v>
      </c>
      <c r="R15" s="196"/>
      <c r="S15" s="196"/>
      <c r="T15" s="207"/>
      <c r="U15" s="208" t="s">
        <v>190</v>
      </c>
      <c r="V15" s="210" t="s">
        <v>239</v>
      </c>
      <c r="X15" s="196" t="s">
        <v>189</v>
      </c>
      <c r="Y15" s="196"/>
      <c r="Z15" s="196"/>
      <c r="AA15" s="207"/>
      <c r="AB15" s="208" t="s">
        <v>190</v>
      </c>
      <c r="AC15" s="210" t="s">
        <v>183</v>
      </c>
    </row>
    <row r="16" spans="1:29" ht="29.25" customHeight="1" thickTop="1" thickBot="1" x14ac:dyDescent="0.3">
      <c r="B16" s="194"/>
      <c r="C16" s="154" t="s">
        <v>105</v>
      </c>
      <c r="D16" s="154" t="s">
        <v>106</v>
      </c>
      <c r="E16" s="154" t="s">
        <v>107</v>
      </c>
      <c r="F16" s="154" t="s">
        <v>108</v>
      </c>
      <c r="G16" s="209"/>
      <c r="H16" s="211"/>
      <c r="I16" s="109"/>
      <c r="J16" s="181" t="s">
        <v>105</v>
      </c>
      <c r="K16" s="181" t="s">
        <v>106</v>
      </c>
      <c r="L16" s="181" t="s">
        <v>107</v>
      </c>
      <c r="M16" s="181" t="s">
        <v>108</v>
      </c>
      <c r="N16" s="209"/>
      <c r="O16" s="211"/>
      <c r="P16" s="109"/>
      <c r="Q16" s="167" t="s">
        <v>105</v>
      </c>
      <c r="R16" s="167" t="s">
        <v>106</v>
      </c>
      <c r="S16" s="167" t="s">
        <v>107</v>
      </c>
      <c r="T16" s="167" t="s">
        <v>108</v>
      </c>
      <c r="U16" s="209"/>
      <c r="V16" s="211"/>
      <c r="X16" s="167" t="s">
        <v>105</v>
      </c>
      <c r="Y16" s="167" t="s">
        <v>106</v>
      </c>
      <c r="Z16" s="167" t="s">
        <v>107</v>
      </c>
      <c r="AA16" s="167" t="s">
        <v>108</v>
      </c>
      <c r="AB16" s="209"/>
      <c r="AC16" s="211"/>
    </row>
    <row r="17" spans="2:29" ht="16.5" thickTop="1" x14ac:dyDescent="0.25">
      <c r="B17" s="86" t="s">
        <v>98</v>
      </c>
      <c r="C17" s="87">
        <f>SUM(C18:C19)</f>
        <v>672396</v>
      </c>
      <c r="D17" s="87">
        <f t="shared" ref="D17:G17" si="9">SUM(D18:D19)</f>
        <v>269861</v>
      </c>
      <c r="E17" s="87">
        <f t="shared" si="9"/>
        <v>91290</v>
      </c>
      <c r="F17" s="87">
        <f t="shared" si="9"/>
        <v>68587</v>
      </c>
      <c r="G17" s="87">
        <f t="shared" si="9"/>
        <v>-680</v>
      </c>
      <c r="H17" s="87">
        <f t="shared" ref="H17:H22" si="10">SUM(C17:G17)</f>
        <v>1101454</v>
      </c>
      <c r="I17" s="131"/>
      <c r="J17" s="87">
        <f>SUM(J18:J19)</f>
        <v>250315</v>
      </c>
      <c r="K17" s="87">
        <f t="shared" ref="K17:N17" si="11">SUM(K18:K19)</f>
        <v>111349</v>
      </c>
      <c r="L17" s="87">
        <f t="shared" si="11"/>
        <v>36077</v>
      </c>
      <c r="M17" s="87">
        <f t="shared" si="11"/>
        <v>24440</v>
      </c>
      <c r="N17" s="87">
        <f t="shared" si="11"/>
        <v>-257</v>
      </c>
      <c r="O17" s="87">
        <f t="shared" ref="O17:O24" si="12">SUM(J17:N17)</f>
        <v>421924</v>
      </c>
      <c r="P17" s="131"/>
      <c r="Q17" s="87">
        <f>SUM(Q18:Q19)</f>
        <v>247980</v>
      </c>
      <c r="R17" s="87">
        <f t="shared" ref="R17:U17" si="13">SUM(R18:R19)</f>
        <v>104390</v>
      </c>
      <c r="S17" s="87">
        <f t="shared" si="13"/>
        <v>36521</v>
      </c>
      <c r="T17" s="87">
        <f t="shared" si="13"/>
        <v>24939</v>
      </c>
      <c r="U17" s="87">
        <f t="shared" si="13"/>
        <v>-251</v>
      </c>
      <c r="V17" s="87">
        <f t="shared" ref="V17:V23" si="14">SUM(Q17:U17)</f>
        <v>413579</v>
      </c>
      <c r="X17" s="87">
        <f>SUM(X18:X19)</f>
        <v>174101</v>
      </c>
      <c r="Y17" s="87">
        <f t="shared" ref="Y17:AB17" si="15">SUM(Y18:Y19)</f>
        <v>54122</v>
      </c>
      <c r="Z17" s="87">
        <f t="shared" si="15"/>
        <v>18692</v>
      </c>
      <c r="AA17" s="87">
        <f t="shared" si="15"/>
        <v>19208</v>
      </c>
      <c r="AB17" s="87">
        <f t="shared" si="15"/>
        <v>-172</v>
      </c>
      <c r="AC17" s="87">
        <f t="shared" ref="AC17:AC22" si="16">SUM(X17:AB17)</f>
        <v>265951</v>
      </c>
    </row>
    <row r="18" spans="2:29" ht="16.5" thickBot="1" x14ac:dyDescent="0.3">
      <c r="B18" s="81" t="s">
        <v>99</v>
      </c>
      <c r="C18" s="77">
        <v>671716</v>
      </c>
      <c r="D18" s="77">
        <v>269861</v>
      </c>
      <c r="E18" s="77">
        <v>91290</v>
      </c>
      <c r="F18" s="77">
        <v>68587</v>
      </c>
      <c r="G18" s="77">
        <v>0</v>
      </c>
      <c r="H18" s="77">
        <f t="shared" si="10"/>
        <v>1101454</v>
      </c>
      <c r="I18" s="109"/>
      <c r="J18" s="77">
        <v>250058</v>
      </c>
      <c r="K18" s="77">
        <v>111349</v>
      </c>
      <c r="L18" s="77">
        <v>36077</v>
      </c>
      <c r="M18" s="77">
        <v>24440</v>
      </c>
      <c r="N18" s="77">
        <v>0</v>
      </c>
      <c r="O18" s="77">
        <f t="shared" si="12"/>
        <v>421924</v>
      </c>
      <c r="P18" s="109"/>
      <c r="Q18" s="77">
        <v>247729</v>
      </c>
      <c r="R18" s="77">
        <v>104390</v>
      </c>
      <c r="S18" s="77">
        <v>36521</v>
      </c>
      <c r="T18" s="77">
        <v>24939</v>
      </c>
      <c r="U18" s="77">
        <v>0</v>
      </c>
      <c r="V18" s="77">
        <f t="shared" si="14"/>
        <v>413579</v>
      </c>
      <c r="X18" s="77">
        <v>173929</v>
      </c>
      <c r="Y18" s="77">
        <v>54122</v>
      </c>
      <c r="Z18" s="77">
        <v>18692</v>
      </c>
      <c r="AA18" s="77">
        <v>19208</v>
      </c>
      <c r="AB18" s="77">
        <v>0</v>
      </c>
      <c r="AC18" s="77">
        <f t="shared" si="16"/>
        <v>265951</v>
      </c>
    </row>
    <row r="19" spans="2:29" ht="17.25" thickTop="1" thickBot="1" x14ac:dyDescent="0.3">
      <c r="B19" s="81" t="s">
        <v>191</v>
      </c>
      <c r="C19" s="77">
        <v>680</v>
      </c>
      <c r="D19" s="77">
        <v>0</v>
      </c>
      <c r="E19" s="77">
        <v>0</v>
      </c>
      <c r="F19" s="77">
        <v>0</v>
      </c>
      <c r="G19" s="77">
        <v>-680</v>
      </c>
      <c r="H19" s="77">
        <f t="shared" si="10"/>
        <v>0</v>
      </c>
      <c r="I19" s="109"/>
      <c r="J19" s="77">
        <v>257</v>
      </c>
      <c r="K19" s="77">
        <v>0</v>
      </c>
      <c r="L19" s="77">
        <v>0</v>
      </c>
      <c r="M19" s="77">
        <v>0</v>
      </c>
      <c r="N19" s="77">
        <v>-257</v>
      </c>
      <c r="O19" s="77">
        <f t="shared" si="12"/>
        <v>0</v>
      </c>
      <c r="P19" s="109"/>
      <c r="Q19" s="77">
        <v>251</v>
      </c>
      <c r="R19" s="77">
        <v>0</v>
      </c>
      <c r="S19" s="77">
        <v>0</v>
      </c>
      <c r="T19" s="77">
        <v>0</v>
      </c>
      <c r="U19" s="77">
        <v>-251</v>
      </c>
      <c r="V19" s="77">
        <f t="shared" si="14"/>
        <v>0</v>
      </c>
      <c r="X19" s="77">
        <v>172</v>
      </c>
      <c r="Y19" s="77">
        <v>0</v>
      </c>
      <c r="Z19" s="77">
        <v>0</v>
      </c>
      <c r="AA19" s="77">
        <v>0</v>
      </c>
      <c r="AB19" s="77">
        <v>-172</v>
      </c>
      <c r="AC19" s="77">
        <f t="shared" si="16"/>
        <v>0</v>
      </c>
    </row>
    <row r="20" spans="2:29" ht="17.25" thickTop="1" thickBot="1" x14ac:dyDescent="0.3">
      <c r="B20" s="78" t="s">
        <v>100</v>
      </c>
      <c r="C20" s="72">
        <v>237681</v>
      </c>
      <c r="D20" s="72">
        <v>108589</v>
      </c>
      <c r="E20" s="72">
        <v>42830</v>
      </c>
      <c r="F20" s="72">
        <v>27069</v>
      </c>
      <c r="G20" s="72">
        <v>2</v>
      </c>
      <c r="H20" s="72">
        <f t="shared" si="10"/>
        <v>416171</v>
      </c>
      <c r="I20" s="131"/>
      <c r="J20" s="72">
        <v>98694</v>
      </c>
      <c r="K20" s="72">
        <v>52283</v>
      </c>
      <c r="L20" s="72">
        <v>18419</v>
      </c>
      <c r="M20" s="72">
        <v>9669</v>
      </c>
      <c r="N20" s="72">
        <v>5</v>
      </c>
      <c r="O20" s="72">
        <f t="shared" si="12"/>
        <v>179070</v>
      </c>
      <c r="P20" s="131"/>
      <c r="Q20" s="72">
        <v>102827</v>
      </c>
      <c r="R20" s="72">
        <v>46974</v>
      </c>
      <c r="S20" s="72">
        <v>19368</v>
      </c>
      <c r="T20" s="72">
        <v>11030</v>
      </c>
      <c r="U20" s="72">
        <v>-3</v>
      </c>
      <c r="V20" s="72">
        <f t="shared" si="14"/>
        <v>180196</v>
      </c>
      <c r="X20" s="72">
        <v>36160</v>
      </c>
      <c r="Y20" s="72">
        <v>9332</v>
      </c>
      <c r="Z20" s="72">
        <v>5043</v>
      </c>
      <c r="AA20" s="72">
        <v>6370</v>
      </c>
      <c r="AB20" s="72">
        <v>0</v>
      </c>
      <c r="AC20" s="72">
        <f t="shared" si="16"/>
        <v>56905</v>
      </c>
    </row>
    <row r="21" spans="2:29" ht="17.25" thickTop="1" thickBot="1" x14ac:dyDescent="0.3">
      <c r="B21" s="78" t="s">
        <v>38</v>
      </c>
      <c r="C21" s="72">
        <v>231831</v>
      </c>
      <c r="D21" s="72">
        <v>88285</v>
      </c>
      <c r="E21" s="72">
        <v>32634</v>
      </c>
      <c r="F21" s="72">
        <v>14043</v>
      </c>
      <c r="G21" s="72">
        <v>2</v>
      </c>
      <c r="H21" s="72">
        <f t="shared" si="10"/>
        <v>366795</v>
      </c>
      <c r="I21" s="131"/>
      <c r="J21" s="72">
        <v>96800</v>
      </c>
      <c r="K21" s="72">
        <v>47901</v>
      </c>
      <c r="L21" s="72">
        <v>14956</v>
      </c>
      <c r="M21" s="72">
        <v>4962</v>
      </c>
      <c r="N21" s="72">
        <v>5</v>
      </c>
      <c r="O21" s="72">
        <f t="shared" si="12"/>
        <v>164624</v>
      </c>
      <c r="P21" s="131"/>
      <c r="Q21" s="72">
        <v>100950</v>
      </c>
      <c r="R21" s="72">
        <v>39924</v>
      </c>
      <c r="S21" s="72">
        <v>16004</v>
      </c>
      <c r="T21" s="72">
        <v>7168</v>
      </c>
      <c r="U21" s="72">
        <v>-3</v>
      </c>
      <c r="V21" s="72">
        <f t="shared" si="14"/>
        <v>164043</v>
      </c>
      <c r="X21" s="72">
        <v>34081</v>
      </c>
      <c r="Y21" s="72">
        <v>460</v>
      </c>
      <c r="Z21" s="72">
        <v>1674</v>
      </c>
      <c r="AA21" s="72">
        <v>1913</v>
      </c>
      <c r="AB21" s="72">
        <v>0</v>
      </c>
      <c r="AC21" s="72">
        <f t="shared" si="16"/>
        <v>38128</v>
      </c>
    </row>
    <row r="22" spans="2:29" ht="17.25" thickTop="1" thickBot="1" x14ac:dyDescent="0.3">
      <c r="B22" s="81" t="s">
        <v>14</v>
      </c>
      <c r="C22" s="77">
        <v>-94246</v>
      </c>
      <c r="D22" s="77">
        <v>-18620</v>
      </c>
      <c r="E22" s="77">
        <v>-9345</v>
      </c>
      <c r="F22" s="77">
        <v>-1101</v>
      </c>
      <c r="G22" s="77">
        <v>0</v>
      </c>
      <c r="H22" s="77">
        <f t="shared" si="10"/>
        <v>-123312</v>
      </c>
      <c r="I22" s="131"/>
      <c r="J22" s="77">
        <v>-31313</v>
      </c>
      <c r="K22" s="77">
        <v>-6212</v>
      </c>
      <c r="L22" s="77">
        <v>-3237</v>
      </c>
      <c r="M22" s="77">
        <v>-364</v>
      </c>
      <c r="N22" s="77">
        <v>0</v>
      </c>
      <c r="O22" s="77">
        <f t="shared" si="12"/>
        <v>-41126</v>
      </c>
      <c r="P22" s="131"/>
      <c r="Q22" s="77">
        <v>-31420</v>
      </c>
      <c r="R22" s="77">
        <v>-5614</v>
      </c>
      <c r="S22" s="77">
        <v>-3182</v>
      </c>
      <c r="T22" s="77">
        <v>-368</v>
      </c>
      <c r="U22" s="77">
        <v>0</v>
      </c>
      <c r="V22" s="77">
        <f t="shared" si="14"/>
        <v>-40584</v>
      </c>
      <c r="X22" s="77">
        <v>-31513</v>
      </c>
      <c r="Y22" s="77">
        <v>-6794</v>
      </c>
      <c r="Z22" s="77">
        <v>-2926</v>
      </c>
      <c r="AA22" s="77">
        <v>-369</v>
      </c>
      <c r="AB22" s="27">
        <v>0</v>
      </c>
      <c r="AC22" s="77">
        <f t="shared" si="16"/>
        <v>-41602</v>
      </c>
    </row>
    <row r="23" spans="2:29" ht="17.25" thickTop="1" thickBot="1" x14ac:dyDescent="0.3">
      <c r="B23" s="78" t="s">
        <v>101</v>
      </c>
      <c r="C23" s="72">
        <f>SUM(C21:C22)</f>
        <v>137585</v>
      </c>
      <c r="D23" s="72">
        <f>SUM(D21:D22)</f>
        <v>69665</v>
      </c>
      <c r="E23" s="72">
        <f>SUM(E21:E22)</f>
        <v>23289</v>
      </c>
      <c r="F23" s="72">
        <f>SUM(F21:F22)</f>
        <v>12942</v>
      </c>
      <c r="G23" s="72">
        <f>SUM(G21:G22)</f>
        <v>2</v>
      </c>
      <c r="H23" s="72">
        <f t="shared" ref="H23" si="17">SUM(H21:H22)</f>
        <v>243483</v>
      </c>
      <c r="I23" s="131"/>
      <c r="J23" s="72">
        <f>SUM(J21:J22)</f>
        <v>65487</v>
      </c>
      <c r="K23" s="72">
        <f>SUM(K21:K22)</f>
        <v>41689</v>
      </c>
      <c r="L23" s="72">
        <f>SUM(L21:L22)</f>
        <v>11719</v>
      </c>
      <c r="M23" s="72">
        <f>SUM(M21:M22)</f>
        <v>4598</v>
      </c>
      <c r="N23" s="72">
        <f>SUM(N21:N22)</f>
        <v>5</v>
      </c>
      <c r="O23" s="72">
        <f t="shared" si="12"/>
        <v>123498</v>
      </c>
      <c r="P23" s="131"/>
      <c r="Q23" s="72">
        <f>SUM(Q21:Q22)</f>
        <v>69530</v>
      </c>
      <c r="R23" s="72">
        <f>SUM(R21:R22)</f>
        <v>34310</v>
      </c>
      <c r="S23" s="72">
        <f>SUM(S21:S22)</f>
        <v>12822</v>
      </c>
      <c r="T23" s="72">
        <f>SUM(T21:T22)</f>
        <v>6800</v>
      </c>
      <c r="U23" s="72">
        <f>SUM(U21:U22)</f>
        <v>-3</v>
      </c>
      <c r="V23" s="72">
        <f t="shared" si="14"/>
        <v>123459</v>
      </c>
      <c r="X23" s="72">
        <f>SUM(X21:X22)</f>
        <v>2568</v>
      </c>
      <c r="Y23" s="72">
        <f>SUM(Y21:Y22)</f>
        <v>-6334</v>
      </c>
      <c r="Z23" s="72">
        <f>SUM(Z21:Z22)</f>
        <v>-1252</v>
      </c>
      <c r="AA23" s="72">
        <f>SUM(AA21:AA22)</f>
        <v>1544</v>
      </c>
      <c r="AB23" s="72">
        <f>SUM(AB21:AB22)</f>
        <v>0</v>
      </c>
      <c r="AC23" s="72">
        <f t="shared" ref="AC23" si="18">SUM(AC21:AC22)</f>
        <v>-3474</v>
      </c>
    </row>
    <row r="24" spans="2:29" ht="17.25" thickTop="1" thickBot="1" x14ac:dyDescent="0.3">
      <c r="B24" s="81" t="s">
        <v>104</v>
      </c>
      <c r="C24" s="77">
        <v>52415</v>
      </c>
      <c r="D24" s="77">
        <v>483602</v>
      </c>
      <c r="E24" s="77">
        <v>6856</v>
      </c>
      <c r="F24" s="77">
        <v>1489</v>
      </c>
      <c r="G24" s="77">
        <v>0</v>
      </c>
      <c r="H24" s="77">
        <f t="shared" ref="H24" si="19">SUM(C24:G24)</f>
        <v>544362</v>
      </c>
      <c r="I24" s="131"/>
      <c r="J24" s="77">
        <v>21672</v>
      </c>
      <c r="K24" s="77">
        <v>2969</v>
      </c>
      <c r="L24" s="77">
        <v>893</v>
      </c>
      <c r="M24" s="77">
        <v>343</v>
      </c>
      <c r="N24" s="77">
        <v>0</v>
      </c>
      <c r="O24" s="166">
        <f t="shared" si="12"/>
        <v>25877</v>
      </c>
      <c r="P24" s="131"/>
      <c r="Q24" s="77">
        <v>21540</v>
      </c>
      <c r="R24" s="77">
        <v>185112</v>
      </c>
      <c r="S24" s="77">
        <v>1661</v>
      </c>
      <c r="T24" s="77">
        <v>1067</v>
      </c>
      <c r="U24" s="77">
        <v>0</v>
      </c>
      <c r="V24" s="77">
        <f t="shared" ref="V24" si="20">SUM(Q24:U24)</f>
        <v>209380</v>
      </c>
      <c r="X24" s="77">
        <v>9203</v>
      </c>
      <c r="Y24" s="77">
        <v>295521</v>
      </c>
      <c r="Z24" s="77">
        <v>4302</v>
      </c>
      <c r="AA24" s="77">
        <v>79</v>
      </c>
      <c r="AB24" s="27">
        <v>0</v>
      </c>
      <c r="AC24" s="77">
        <f t="shared" ref="AC24" si="21">SUM(X24:AB24)</f>
        <v>309105</v>
      </c>
    </row>
    <row r="25" spans="2:29" ht="16.5" thickTop="1" x14ac:dyDescent="0.25"/>
  </sheetData>
  <mergeCells count="26">
    <mergeCell ref="X4:AA4"/>
    <mergeCell ref="AB4:AB5"/>
    <mergeCell ref="AC4:AC5"/>
    <mergeCell ref="X15:AA15"/>
    <mergeCell ref="AB15:AB16"/>
    <mergeCell ref="AC15:AC16"/>
    <mergeCell ref="Q4:T4"/>
    <mergeCell ref="U4:U5"/>
    <mergeCell ref="V4:V5"/>
    <mergeCell ref="Q15:T15"/>
    <mergeCell ref="U15:U16"/>
    <mergeCell ref="V15:V16"/>
    <mergeCell ref="B4:B5"/>
    <mergeCell ref="C4:F4"/>
    <mergeCell ref="G4:G5"/>
    <mergeCell ref="H4:H5"/>
    <mergeCell ref="B15:B16"/>
    <mergeCell ref="C15:F15"/>
    <mergeCell ref="G15:G16"/>
    <mergeCell ref="H15:H16"/>
    <mergeCell ref="J4:M4"/>
    <mergeCell ref="N4:N5"/>
    <mergeCell ref="O4:O5"/>
    <mergeCell ref="J15:M15"/>
    <mergeCell ref="N15:N16"/>
    <mergeCell ref="O15:O16"/>
  </mergeCells>
  <hyperlinks>
    <hyperlink ref="A1" location="'Spis treści'!A1" display="Spis treści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W31"/>
  <sheetViews>
    <sheetView zoomScaleNormal="100" workbookViewId="0">
      <selection activeCell="F10" sqref="F10"/>
    </sheetView>
  </sheetViews>
  <sheetFormatPr defaultColWidth="10.875" defaultRowHeight="12" outlineLevelCol="1" x14ac:dyDescent="0.2"/>
  <cols>
    <col min="1" max="1" width="5" style="29" customWidth="1"/>
    <col min="2" max="2" width="55.25" style="23" customWidth="1"/>
    <col min="3" max="5" width="15.125" style="29" customWidth="1"/>
    <col min="6" max="6" width="17.125" style="29" customWidth="1"/>
    <col min="7" max="7" width="3.625" style="29" customWidth="1"/>
    <col min="8" max="11" width="17.125" style="29" customWidth="1"/>
    <col min="12" max="12" width="3.625" style="29" customWidth="1"/>
    <col min="13" max="15" width="15.125" style="29" hidden="1" customWidth="1" outlineLevel="1"/>
    <col min="16" max="16" width="17.125" style="29" hidden="1" customWidth="1" outlineLevel="1"/>
    <col min="17" max="17" width="3.625" style="29" hidden="1" customWidth="1" outlineLevel="1"/>
    <col min="18" max="20" width="15.125" style="29" hidden="1" customWidth="1" outlineLevel="1"/>
    <col min="21" max="21" width="17.125" style="29" hidden="1" customWidth="1" outlineLevel="1"/>
    <col min="22" max="22" width="10.875" style="29" collapsed="1"/>
    <col min="23" max="16384" width="10.875" style="29"/>
  </cols>
  <sheetData>
    <row r="1" spans="1:23" ht="15" x14ac:dyDescent="0.2">
      <c r="A1" s="107" t="s">
        <v>9</v>
      </c>
    </row>
    <row r="2" spans="1:23" x14ac:dyDescent="0.2">
      <c r="A2" s="108"/>
    </row>
    <row r="3" spans="1:23" ht="18.75" thickBot="1" x14ac:dyDescent="0.25">
      <c r="A3" s="108"/>
      <c r="B3" s="15" t="s">
        <v>224</v>
      </c>
    </row>
    <row r="4" spans="1:23" ht="16.5" customHeight="1" thickTop="1" thickBot="1" x14ac:dyDescent="0.25">
      <c r="B4" s="193"/>
      <c r="C4" s="195" t="s">
        <v>94</v>
      </c>
      <c r="D4" s="207"/>
      <c r="E4" s="208" t="s">
        <v>97</v>
      </c>
      <c r="F4" s="210" t="s">
        <v>275</v>
      </c>
      <c r="H4" s="196" t="s">
        <v>94</v>
      </c>
      <c r="I4" s="207"/>
      <c r="J4" s="208" t="s">
        <v>97</v>
      </c>
      <c r="K4" s="210" t="s">
        <v>274</v>
      </c>
      <c r="M4" s="196" t="s">
        <v>94</v>
      </c>
      <c r="N4" s="207"/>
      <c r="O4" s="208" t="s">
        <v>97</v>
      </c>
      <c r="P4" s="210" t="s">
        <v>238</v>
      </c>
      <c r="R4" s="196" t="s">
        <v>94</v>
      </c>
      <c r="S4" s="207"/>
      <c r="T4" s="208" t="s">
        <v>97</v>
      </c>
      <c r="U4" s="210" t="s">
        <v>205</v>
      </c>
    </row>
    <row r="5" spans="1:23" ht="36" customHeight="1" thickTop="1" thickBot="1" x14ac:dyDescent="0.25">
      <c r="B5" s="194"/>
      <c r="C5" s="164" t="s">
        <v>95</v>
      </c>
      <c r="D5" s="164" t="s">
        <v>96</v>
      </c>
      <c r="E5" s="209"/>
      <c r="F5" s="211"/>
      <c r="H5" s="181" t="s">
        <v>95</v>
      </c>
      <c r="I5" s="181" t="s">
        <v>96</v>
      </c>
      <c r="J5" s="209"/>
      <c r="K5" s="211"/>
      <c r="M5" s="168" t="s">
        <v>95</v>
      </c>
      <c r="N5" s="168" t="s">
        <v>96</v>
      </c>
      <c r="O5" s="209"/>
      <c r="P5" s="211"/>
      <c r="R5" s="168" t="s">
        <v>95</v>
      </c>
      <c r="S5" s="168" t="s">
        <v>96</v>
      </c>
      <c r="T5" s="209"/>
      <c r="U5" s="211"/>
    </row>
    <row r="6" spans="1:23" ht="16.5" customHeight="1" thickTop="1" x14ac:dyDescent="0.2">
      <c r="B6" s="86" t="s">
        <v>218</v>
      </c>
      <c r="C6" s="87">
        <f>SUM(C7:C10)</f>
        <v>805205</v>
      </c>
      <c r="D6" s="87">
        <f>SUM(D7:D10)</f>
        <v>239749</v>
      </c>
      <c r="E6" s="87">
        <f>SUM(E7:E10)</f>
        <v>37051</v>
      </c>
      <c r="F6" s="87">
        <f>SUM(F7:F10)</f>
        <v>1082005</v>
      </c>
      <c r="G6" s="131"/>
      <c r="H6" s="87">
        <f>SUM(H7:H10)</f>
        <v>285267</v>
      </c>
      <c r="I6" s="87">
        <f>SUM(I7:I10)</f>
        <v>90191</v>
      </c>
      <c r="J6" s="87">
        <f>SUM(J7:J10)</f>
        <v>16235</v>
      </c>
      <c r="K6" s="87">
        <f>SUM(K7:K10)</f>
        <v>391693</v>
      </c>
      <c r="L6" s="131"/>
      <c r="M6" s="87">
        <f>SUM(M7:M10)</f>
        <v>314555</v>
      </c>
      <c r="N6" s="87">
        <f>SUM(N7:N10)</f>
        <v>92069</v>
      </c>
      <c r="O6" s="87">
        <f>SUM(O7:O10)</f>
        <v>12223</v>
      </c>
      <c r="P6" s="87">
        <f>SUM(P7:P10)</f>
        <v>418847</v>
      </c>
      <c r="Q6" s="109"/>
      <c r="R6" s="87">
        <f>SUM(R7:R10)</f>
        <v>205383</v>
      </c>
      <c r="S6" s="87">
        <f>SUM(S7:S10)</f>
        <v>57489</v>
      </c>
      <c r="T6" s="87">
        <f>SUM(T7:T10)</f>
        <v>8593</v>
      </c>
      <c r="U6" s="87">
        <f>SUM(U7:U10)</f>
        <v>271465</v>
      </c>
      <c r="V6" s="109"/>
      <c r="W6" s="109"/>
    </row>
    <row r="7" spans="1:23" ht="16.5" customHeight="1" thickBot="1" x14ac:dyDescent="0.25">
      <c r="B7" s="81" t="s">
        <v>219</v>
      </c>
      <c r="C7" s="77">
        <v>558681</v>
      </c>
      <c r="D7" s="77">
        <v>190608</v>
      </c>
      <c r="E7" s="77">
        <v>0</v>
      </c>
      <c r="F7" s="77">
        <f t="shared" ref="F7:F15" si="0">SUM(C7:E7)</f>
        <v>749289</v>
      </c>
      <c r="G7" s="109"/>
      <c r="H7" s="77">
        <v>204205</v>
      </c>
      <c r="I7" s="77">
        <v>72584</v>
      </c>
      <c r="J7" s="77">
        <v>0</v>
      </c>
      <c r="K7" s="77">
        <f t="shared" ref="K7:K10" si="1">SUM(H7:J7)</f>
        <v>276789</v>
      </c>
      <c r="L7" s="109"/>
      <c r="M7" s="77">
        <v>220366</v>
      </c>
      <c r="N7" s="77">
        <v>74231</v>
      </c>
      <c r="O7" s="77">
        <v>0</v>
      </c>
      <c r="P7" s="77">
        <f t="shared" ref="P7:P10" si="2">SUM(M7:O7)</f>
        <v>294597</v>
      </c>
      <c r="Q7" s="109"/>
      <c r="R7" s="77">
        <v>134110</v>
      </c>
      <c r="S7" s="77">
        <v>43793</v>
      </c>
      <c r="T7" s="77">
        <v>0</v>
      </c>
      <c r="U7" s="77">
        <f t="shared" ref="U7:U10" si="3">SUM(R7:T7)</f>
        <v>177903</v>
      </c>
      <c r="V7" s="109"/>
      <c r="W7" s="109"/>
    </row>
    <row r="8" spans="1:23" ht="16.5" customHeight="1" thickTop="1" thickBot="1" x14ac:dyDescent="0.25">
      <c r="B8" s="90" t="s">
        <v>220</v>
      </c>
      <c r="C8" s="165">
        <v>218529</v>
      </c>
      <c r="D8" s="165">
        <v>41650</v>
      </c>
      <c r="E8" s="165">
        <v>0</v>
      </c>
      <c r="F8" s="77">
        <f t="shared" si="0"/>
        <v>260179</v>
      </c>
      <c r="G8" s="109"/>
      <c r="H8" s="77">
        <v>71803</v>
      </c>
      <c r="I8" s="77">
        <v>14840</v>
      </c>
      <c r="J8" s="77">
        <v>0</v>
      </c>
      <c r="K8" s="77">
        <f t="shared" si="1"/>
        <v>86643</v>
      </c>
      <c r="L8" s="109"/>
      <c r="M8" s="77">
        <v>84324</v>
      </c>
      <c r="N8" s="77">
        <v>15178</v>
      </c>
      <c r="O8" s="77">
        <v>0</v>
      </c>
      <c r="P8" s="77">
        <f t="shared" si="2"/>
        <v>99502</v>
      </c>
      <c r="Q8" s="109"/>
      <c r="R8" s="165">
        <v>62402</v>
      </c>
      <c r="S8" s="165">
        <v>11632</v>
      </c>
      <c r="T8" s="165">
        <v>0</v>
      </c>
      <c r="U8" s="77">
        <f t="shared" si="3"/>
        <v>74034</v>
      </c>
      <c r="V8" s="109"/>
      <c r="W8" s="109"/>
    </row>
    <row r="9" spans="1:23" ht="16.5" customHeight="1" thickTop="1" thickBot="1" x14ac:dyDescent="0.25">
      <c r="B9" s="90" t="s">
        <v>221</v>
      </c>
      <c r="C9" s="165">
        <v>0</v>
      </c>
      <c r="D9" s="165">
        <v>0</v>
      </c>
      <c r="E9" s="165">
        <v>25839</v>
      </c>
      <c r="F9" s="77">
        <f t="shared" si="0"/>
        <v>25839</v>
      </c>
      <c r="G9" s="109"/>
      <c r="H9" s="77">
        <v>0</v>
      </c>
      <c r="I9" s="77">
        <v>0</v>
      </c>
      <c r="J9" s="77">
        <v>12288</v>
      </c>
      <c r="K9" s="77">
        <f t="shared" si="1"/>
        <v>12288</v>
      </c>
      <c r="L9" s="109"/>
      <c r="M9" s="77">
        <v>0</v>
      </c>
      <c r="N9" s="77">
        <v>0</v>
      </c>
      <c r="O9" s="77">
        <v>8226</v>
      </c>
      <c r="P9" s="77">
        <f t="shared" si="2"/>
        <v>8226</v>
      </c>
      <c r="Q9" s="109"/>
      <c r="R9" s="165">
        <v>0</v>
      </c>
      <c r="S9" s="165">
        <v>0</v>
      </c>
      <c r="T9" s="165">
        <v>5325</v>
      </c>
      <c r="U9" s="77">
        <f t="shared" si="3"/>
        <v>5325</v>
      </c>
      <c r="V9" s="109"/>
      <c r="W9" s="109"/>
    </row>
    <row r="10" spans="1:23" ht="16.5" customHeight="1" thickTop="1" thickBot="1" x14ac:dyDescent="0.25">
      <c r="B10" s="90" t="s">
        <v>222</v>
      </c>
      <c r="C10" s="165">
        <v>27995</v>
      </c>
      <c r="D10" s="165">
        <v>7491</v>
      </c>
      <c r="E10" s="165">
        <v>11212</v>
      </c>
      <c r="F10" s="77">
        <f t="shared" si="0"/>
        <v>46698</v>
      </c>
      <c r="G10" s="109"/>
      <c r="H10" s="77">
        <v>9259</v>
      </c>
      <c r="I10" s="77">
        <v>2767</v>
      </c>
      <c r="J10" s="77">
        <v>3947</v>
      </c>
      <c r="K10" s="77">
        <f t="shared" si="1"/>
        <v>15973</v>
      </c>
      <c r="L10" s="109"/>
      <c r="M10" s="77">
        <v>9865</v>
      </c>
      <c r="N10" s="77">
        <v>2660</v>
      </c>
      <c r="O10" s="77">
        <v>3997</v>
      </c>
      <c r="P10" s="77">
        <f t="shared" si="2"/>
        <v>16522</v>
      </c>
      <c r="Q10" s="109"/>
      <c r="R10" s="165">
        <v>8871</v>
      </c>
      <c r="S10" s="165">
        <v>2064</v>
      </c>
      <c r="T10" s="165">
        <v>3268</v>
      </c>
      <c r="U10" s="77">
        <f t="shared" si="3"/>
        <v>14203</v>
      </c>
      <c r="V10" s="109"/>
      <c r="W10" s="109"/>
    </row>
    <row r="11" spans="1:23" ht="16.5" customHeight="1" thickTop="1" x14ac:dyDescent="0.2">
      <c r="B11" s="86" t="s">
        <v>223</v>
      </c>
      <c r="C11" s="87">
        <f>SUM(C12:C15)</f>
        <v>805205</v>
      </c>
      <c r="D11" s="87">
        <f>SUM(D12:D15)</f>
        <v>239749</v>
      </c>
      <c r="E11" s="87">
        <f>SUM(E12:E15)</f>
        <v>37051</v>
      </c>
      <c r="F11" s="87">
        <f>SUM(F12:F15)</f>
        <v>1082005</v>
      </c>
      <c r="G11" s="109"/>
      <c r="H11" s="87">
        <f>SUM(H12:H15)</f>
        <v>285267</v>
      </c>
      <c r="I11" s="87">
        <f>SUM(I12:I15)</f>
        <v>90191</v>
      </c>
      <c r="J11" s="87">
        <f>SUM(J12:J15)</f>
        <v>16235</v>
      </c>
      <c r="K11" s="87">
        <f>SUM(K12:K15)</f>
        <v>391693</v>
      </c>
      <c r="L11" s="109"/>
      <c r="M11" s="87">
        <f>SUM(M12:M15)</f>
        <v>314555</v>
      </c>
      <c r="N11" s="87">
        <f>SUM(N12:N15)</f>
        <v>92069</v>
      </c>
      <c r="O11" s="87">
        <f>SUM(O12:O15)</f>
        <v>12223</v>
      </c>
      <c r="P11" s="87">
        <f>SUM(P12:P15)</f>
        <v>418847</v>
      </c>
      <c r="Q11" s="109"/>
      <c r="R11" s="87">
        <f>SUM(R12:R15)</f>
        <v>205383</v>
      </c>
      <c r="S11" s="87">
        <f>SUM(S12:S15)</f>
        <v>57489</v>
      </c>
      <c r="T11" s="87">
        <f>SUM(T12:T15)</f>
        <v>8593</v>
      </c>
      <c r="U11" s="87">
        <f>SUM(U12:U15)</f>
        <v>271465</v>
      </c>
      <c r="V11" s="109"/>
      <c r="W11" s="109"/>
    </row>
    <row r="12" spans="1:23" ht="16.5" customHeight="1" thickBot="1" x14ac:dyDescent="0.25">
      <c r="B12" s="90" t="s">
        <v>105</v>
      </c>
      <c r="C12" s="165">
        <v>517225</v>
      </c>
      <c r="D12" s="165">
        <v>138528</v>
      </c>
      <c r="E12" s="165">
        <v>16352</v>
      </c>
      <c r="F12" s="77">
        <f t="shared" si="0"/>
        <v>672105</v>
      </c>
      <c r="G12" s="109"/>
      <c r="H12" s="77">
        <v>187182</v>
      </c>
      <c r="I12" s="77">
        <v>49697</v>
      </c>
      <c r="J12" s="77">
        <v>6135</v>
      </c>
      <c r="K12" s="77">
        <f t="shared" ref="K12:K15" si="4">SUM(H12:J12)</f>
        <v>243014</v>
      </c>
      <c r="L12" s="109"/>
      <c r="M12" s="77">
        <v>199185</v>
      </c>
      <c r="N12" s="77">
        <v>52565</v>
      </c>
      <c r="O12" s="77">
        <v>5632</v>
      </c>
      <c r="P12" s="77">
        <f t="shared" ref="P12:P15" si="5">SUM(M12:O12)</f>
        <v>257382</v>
      </c>
      <c r="Q12" s="109"/>
      <c r="R12" s="165">
        <v>130858</v>
      </c>
      <c r="S12" s="165">
        <v>36266</v>
      </c>
      <c r="T12" s="165">
        <v>4585</v>
      </c>
      <c r="U12" s="77">
        <f t="shared" ref="U12:U15" si="6">SUM(R12:T12)</f>
        <v>171709</v>
      </c>
      <c r="V12" s="109"/>
      <c r="W12" s="109"/>
    </row>
    <row r="13" spans="1:23" ht="16.5" customHeight="1" thickTop="1" thickBot="1" x14ac:dyDescent="0.25">
      <c r="B13" s="90" t="s">
        <v>106</v>
      </c>
      <c r="C13" s="165">
        <v>188661</v>
      </c>
      <c r="D13" s="165">
        <v>46163</v>
      </c>
      <c r="E13" s="165">
        <v>11114</v>
      </c>
      <c r="F13" s="77">
        <f t="shared" si="0"/>
        <v>245938</v>
      </c>
      <c r="G13" s="109"/>
      <c r="H13" s="77">
        <v>62000</v>
      </c>
      <c r="I13" s="77">
        <v>18757</v>
      </c>
      <c r="J13" s="77">
        <v>6317</v>
      </c>
      <c r="K13" s="77">
        <f t="shared" si="4"/>
        <v>87074</v>
      </c>
      <c r="L13" s="109"/>
      <c r="M13" s="77">
        <v>78078</v>
      </c>
      <c r="N13" s="77">
        <v>17363</v>
      </c>
      <c r="O13" s="77">
        <v>3143</v>
      </c>
      <c r="P13" s="77">
        <f t="shared" si="5"/>
        <v>98584</v>
      </c>
      <c r="Q13" s="109"/>
      <c r="R13" s="165">
        <v>48583</v>
      </c>
      <c r="S13" s="165">
        <v>10043</v>
      </c>
      <c r="T13" s="165">
        <v>1654</v>
      </c>
      <c r="U13" s="77">
        <f t="shared" si="6"/>
        <v>60280</v>
      </c>
      <c r="V13" s="109"/>
      <c r="W13" s="109"/>
    </row>
    <row r="14" spans="1:23" ht="16.5" customHeight="1" thickTop="1" thickBot="1" x14ac:dyDescent="0.25">
      <c r="B14" s="90" t="s">
        <v>107</v>
      </c>
      <c r="C14" s="165">
        <v>43389</v>
      </c>
      <c r="D14" s="165">
        <v>47561</v>
      </c>
      <c r="E14" s="165">
        <v>699</v>
      </c>
      <c r="F14" s="77">
        <f t="shared" si="0"/>
        <v>91649</v>
      </c>
      <c r="G14" s="109"/>
      <c r="H14" s="77">
        <v>16189</v>
      </c>
      <c r="I14" s="77">
        <v>18406</v>
      </c>
      <c r="J14" s="77">
        <v>340</v>
      </c>
      <c r="K14" s="77">
        <f t="shared" si="4"/>
        <v>34935</v>
      </c>
      <c r="L14" s="109"/>
      <c r="M14" s="77">
        <v>16541</v>
      </c>
      <c r="N14" s="77">
        <v>19686</v>
      </c>
      <c r="O14" s="77">
        <v>226</v>
      </c>
      <c r="P14" s="77">
        <f t="shared" si="5"/>
        <v>36453</v>
      </c>
      <c r="Q14" s="109"/>
      <c r="R14" s="165">
        <v>10659</v>
      </c>
      <c r="S14" s="165">
        <v>9469</v>
      </c>
      <c r="T14" s="165">
        <v>133</v>
      </c>
      <c r="U14" s="77">
        <f t="shared" si="6"/>
        <v>20261</v>
      </c>
      <c r="V14" s="109"/>
      <c r="W14" s="109"/>
    </row>
    <row r="15" spans="1:23" ht="16.5" customHeight="1" thickTop="1" thickBot="1" x14ac:dyDescent="0.25">
      <c r="B15" s="90" t="s">
        <v>108</v>
      </c>
      <c r="C15" s="165">
        <v>55930</v>
      </c>
      <c r="D15" s="165">
        <v>7497</v>
      </c>
      <c r="E15" s="165">
        <v>8886</v>
      </c>
      <c r="F15" s="77">
        <f t="shared" si="0"/>
        <v>72313</v>
      </c>
      <c r="G15" s="109"/>
      <c r="H15" s="77">
        <v>19896</v>
      </c>
      <c r="I15" s="77">
        <v>3331</v>
      </c>
      <c r="J15" s="77">
        <v>3443</v>
      </c>
      <c r="K15" s="77">
        <f t="shared" si="4"/>
        <v>26670</v>
      </c>
      <c r="L15" s="109"/>
      <c r="M15" s="77">
        <v>20751</v>
      </c>
      <c r="N15" s="77">
        <v>2455</v>
      </c>
      <c r="O15" s="77">
        <v>3222</v>
      </c>
      <c r="P15" s="77">
        <f t="shared" si="5"/>
        <v>26428</v>
      </c>
      <c r="Q15" s="109"/>
      <c r="R15" s="165">
        <v>15283</v>
      </c>
      <c r="S15" s="165">
        <v>1711</v>
      </c>
      <c r="T15" s="165">
        <v>2221</v>
      </c>
      <c r="U15" s="77">
        <f t="shared" si="6"/>
        <v>19215</v>
      </c>
      <c r="V15" s="109"/>
      <c r="W15" s="109"/>
    </row>
    <row r="16" spans="1:23" ht="16.5" customHeight="1" thickTop="1" x14ac:dyDescent="0.2">
      <c r="B16" s="90"/>
      <c r="C16" s="165"/>
      <c r="D16" s="165"/>
      <c r="E16" s="165"/>
      <c r="F16" s="165"/>
      <c r="G16" s="109"/>
      <c r="H16" s="165"/>
      <c r="I16" s="165"/>
      <c r="J16" s="165"/>
      <c r="K16" s="165"/>
      <c r="L16" s="109"/>
      <c r="M16" s="165"/>
      <c r="N16" s="165"/>
      <c r="O16" s="165"/>
      <c r="P16" s="165"/>
      <c r="Q16" s="109"/>
      <c r="R16" s="165"/>
      <c r="S16" s="165"/>
      <c r="T16" s="165"/>
      <c r="U16" s="165"/>
      <c r="V16" s="109"/>
      <c r="W16" s="109"/>
    </row>
    <row r="17" spans="2:23" x14ac:dyDescent="0.2">
      <c r="B17" s="90"/>
      <c r="G17" s="109"/>
      <c r="L17" s="109"/>
    </row>
    <row r="18" spans="2:23" ht="12.75" thickBot="1" x14ac:dyDescent="0.25">
      <c r="B18" s="90"/>
      <c r="G18" s="109"/>
      <c r="L18" s="109"/>
    </row>
    <row r="19" spans="2:23" ht="17.100000000000001" customHeight="1" thickTop="1" thickBot="1" x14ac:dyDescent="0.25">
      <c r="B19" s="193"/>
      <c r="C19" s="195" t="s">
        <v>94</v>
      </c>
      <c r="D19" s="207"/>
      <c r="E19" s="208" t="s">
        <v>97</v>
      </c>
      <c r="F19" s="210" t="s">
        <v>276</v>
      </c>
      <c r="G19" s="109"/>
      <c r="H19" s="196" t="s">
        <v>94</v>
      </c>
      <c r="I19" s="207"/>
      <c r="J19" s="208" t="s">
        <v>97</v>
      </c>
      <c r="K19" s="210" t="s">
        <v>273</v>
      </c>
      <c r="L19" s="109"/>
      <c r="M19" s="196" t="s">
        <v>94</v>
      </c>
      <c r="N19" s="207"/>
      <c r="O19" s="208" t="s">
        <v>97</v>
      </c>
      <c r="P19" s="210" t="s">
        <v>239</v>
      </c>
      <c r="R19" s="196" t="s">
        <v>94</v>
      </c>
      <c r="S19" s="207"/>
      <c r="T19" s="208" t="s">
        <v>97</v>
      </c>
      <c r="U19" s="210" t="s">
        <v>183</v>
      </c>
    </row>
    <row r="20" spans="2:23" ht="38.25" customHeight="1" thickTop="1" thickBot="1" x14ac:dyDescent="0.25">
      <c r="B20" s="194"/>
      <c r="C20" s="164" t="s">
        <v>95</v>
      </c>
      <c r="D20" s="164" t="s">
        <v>96</v>
      </c>
      <c r="E20" s="209"/>
      <c r="F20" s="211"/>
      <c r="G20" s="109"/>
      <c r="H20" s="181" t="s">
        <v>95</v>
      </c>
      <c r="I20" s="181" t="s">
        <v>96</v>
      </c>
      <c r="J20" s="209"/>
      <c r="K20" s="211"/>
      <c r="L20" s="109"/>
      <c r="M20" s="168" t="s">
        <v>95</v>
      </c>
      <c r="N20" s="168" t="s">
        <v>96</v>
      </c>
      <c r="O20" s="209"/>
      <c r="P20" s="211"/>
      <c r="R20" s="168" t="s">
        <v>95</v>
      </c>
      <c r="S20" s="168" t="s">
        <v>96</v>
      </c>
      <c r="T20" s="209"/>
      <c r="U20" s="211"/>
    </row>
    <row r="21" spans="2:23" ht="16.5" customHeight="1" thickTop="1" x14ac:dyDescent="0.2">
      <c r="B21" s="86" t="s">
        <v>218</v>
      </c>
      <c r="C21" s="87">
        <f>SUM(C22:C25)</f>
        <v>834970</v>
      </c>
      <c r="D21" s="87">
        <f>SUM(D22:D25)</f>
        <v>240957</v>
      </c>
      <c r="E21" s="87">
        <f>SUM(E22:E25)</f>
        <v>25527</v>
      </c>
      <c r="F21" s="87">
        <f>SUM(F22:F25)</f>
        <v>1101454</v>
      </c>
      <c r="G21" s="131"/>
      <c r="H21" s="87">
        <f>SUM(H22:H25)</f>
        <v>318380</v>
      </c>
      <c r="I21" s="87">
        <f>SUM(I22:I25)</f>
        <v>93934</v>
      </c>
      <c r="J21" s="87">
        <f>SUM(J22:J25)</f>
        <v>9610</v>
      </c>
      <c r="K21" s="87">
        <f>SUM(K22:K25)</f>
        <v>421924</v>
      </c>
      <c r="L21" s="131"/>
      <c r="M21" s="87">
        <f>SUM(M22:M25)</f>
        <v>313421</v>
      </c>
      <c r="N21" s="87">
        <f>SUM(N22:N25)</f>
        <v>91519</v>
      </c>
      <c r="O21" s="87">
        <f>SUM(O22:O25)</f>
        <v>8639</v>
      </c>
      <c r="P21" s="87">
        <f>SUM(P22:P25)</f>
        <v>413579</v>
      </c>
      <c r="Q21" s="109"/>
      <c r="R21" s="87">
        <f>SUM(R22:R25)</f>
        <v>203169</v>
      </c>
      <c r="S21" s="87">
        <f>SUM(S22:S25)</f>
        <v>55504</v>
      </c>
      <c r="T21" s="87">
        <f>SUM(T22:T25)</f>
        <v>7278</v>
      </c>
      <c r="U21" s="87">
        <f>SUM(U22:U25)</f>
        <v>265951</v>
      </c>
      <c r="V21" s="109"/>
      <c r="W21" s="109"/>
    </row>
    <row r="22" spans="2:23" ht="16.5" customHeight="1" thickBot="1" x14ac:dyDescent="0.25">
      <c r="B22" s="81" t="s">
        <v>219</v>
      </c>
      <c r="C22" s="77">
        <v>570902</v>
      </c>
      <c r="D22" s="77">
        <v>191309</v>
      </c>
      <c r="E22" s="77">
        <v>0</v>
      </c>
      <c r="F22" s="77">
        <f t="shared" ref="F22:F25" si="7">SUM(C22:E22)</f>
        <v>762211</v>
      </c>
      <c r="G22" s="109"/>
      <c r="H22" s="77">
        <v>224900</v>
      </c>
      <c r="I22" s="77">
        <v>75287</v>
      </c>
      <c r="J22" s="77">
        <v>0</v>
      </c>
      <c r="K22" s="77">
        <f t="shared" ref="K22:K25" si="8">SUM(H22:J22)</f>
        <v>300187</v>
      </c>
      <c r="L22" s="109"/>
      <c r="M22" s="77">
        <v>215658</v>
      </c>
      <c r="N22" s="77">
        <v>73745</v>
      </c>
      <c r="O22" s="77">
        <v>0</v>
      </c>
      <c r="P22" s="77">
        <f t="shared" ref="P22:P25" si="9">SUM(M22:O22)</f>
        <v>289403</v>
      </c>
      <c r="Q22" s="109"/>
      <c r="R22" s="77">
        <v>130344</v>
      </c>
      <c r="S22" s="77">
        <v>42277</v>
      </c>
      <c r="T22" s="77">
        <v>0</v>
      </c>
      <c r="U22" s="77">
        <f t="shared" ref="U22:U25" si="10">SUM(R22:T22)</f>
        <v>172621</v>
      </c>
      <c r="V22" s="109"/>
      <c r="W22" s="109"/>
    </row>
    <row r="23" spans="2:23" ht="16.5" customHeight="1" thickTop="1" thickBot="1" x14ac:dyDescent="0.25">
      <c r="B23" s="90" t="s">
        <v>220</v>
      </c>
      <c r="C23" s="165">
        <v>230838</v>
      </c>
      <c r="D23" s="165">
        <v>41394</v>
      </c>
      <c r="E23" s="165">
        <v>0</v>
      </c>
      <c r="F23" s="77">
        <f t="shared" si="7"/>
        <v>272232</v>
      </c>
      <c r="G23" s="109"/>
      <c r="H23" s="77">
        <v>80463</v>
      </c>
      <c r="I23" s="77">
        <v>15294</v>
      </c>
      <c r="J23" s="77">
        <v>0</v>
      </c>
      <c r="K23" s="77">
        <f t="shared" si="8"/>
        <v>95757</v>
      </c>
      <c r="L23" s="109"/>
      <c r="M23" s="77">
        <v>86769</v>
      </c>
      <c r="N23" s="77">
        <v>14970</v>
      </c>
      <c r="O23" s="77">
        <v>0</v>
      </c>
      <c r="P23" s="77">
        <f t="shared" si="9"/>
        <v>101739</v>
      </c>
      <c r="Q23" s="109"/>
      <c r="R23" s="165">
        <v>63606</v>
      </c>
      <c r="S23" s="165">
        <v>11130</v>
      </c>
      <c r="T23" s="165">
        <v>0</v>
      </c>
      <c r="U23" s="77">
        <f t="shared" si="10"/>
        <v>74736</v>
      </c>
      <c r="V23" s="109"/>
      <c r="W23" s="109"/>
    </row>
    <row r="24" spans="2:23" ht="16.5" customHeight="1" thickTop="1" thickBot="1" x14ac:dyDescent="0.25">
      <c r="B24" s="90" t="s">
        <v>221</v>
      </c>
      <c r="C24" s="165">
        <v>0</v>
      </c>
      <c r="D24" s="165">
        <v>0</v>
      </c>
      <c r="E24" s="165">
        <v>16463</v>
      </c>
      <c r="F24" s="77">
        <f t="shared" si="7"/>
        <v>16463</v>
      </c>
      <c r="G24" s="109"/>
      <c r="H24" s="77">
        <v>0</v>
      </c>
      <c r="I24" s="77">
        <v>0</v>
      </c>
      <c r="J24" s="77">
        <v>6374</v>
      </c>
      <c r="K24" s="77">
        <f t="shared" si="8"/>
        <v>6374</v>
      </c>
      <c r="L24" s="109"/>
      <c r="M24" s="77">
        <v>0</v>
      </c>
      <c r="N24" s="77">
        <v>0</v>
      </c>
      <c r="O24" s="77">
        <v>5665</v>
      </c>
      <c r="P24" s="77">
        <f t="shared" si="9"/>
        <v>5665</v>
      </c>
      <c r="Q24" s="109"/>
      <c r="R24" s="165">
        <v>0</v>
      </c>
      <c r="S24" s="165">
        <v>0</v>
      </c>
      <c r="T24" s="165">
        <v>4424</v>
      </c>
      <c r="U24" s="77">
        <f t="shared" si="10"/>
        <v>4424</v>
      </c>
      <c r="V24" s="109"/>
      <c r="W24" s="109"/>
    </row>
    <row r="25" spans="2:23" ht="16.5" customHeight="1" thickTop="1" thickBot="1" x14ac:dyDescent="0.25">
      <c r="B25" s="90" t="s">
        <v>222</v>
      </c>
      <c r="C25" s="165">
        <v>33230</v>
      </c>
      <c r="D25" s="165">
        <v>8254</v>
      </c>
      <c r="E25" s="165">
        <v>9064</v>
      </c>
      <c r="F25" s="77">
        <f t="shared" si="7"/>
        <v>50548</v>
      </c>
      <c r="G25" s="109"/>
      <c r="H25" s="77">
        <v>13017</v>
      </c>
      <c r="I25" s="77">
        <v>3353</v>
      </c>
      <c r="J25" s="77">
        <v>3236</v>
      </c>
      <c r="K25" s="77">
        <f t="shared" si="8"/>
        <v>19606</v>
      </c>
      <c r="L25" s="109"/>
      <c r="M25" s="77">
        <v>10994</v>
      </c>
      <c r="N25" s="77">
        <v>2804</v>
      </c>
      <c r="O25" s="77">
        <v>2974</v>
      </c>
      <c r="P25" s="77">
        <f t="shared" si="9"/>
        <v>16772</v>
      </c>
      <c r="Q25" s="109"/>
      <c r="R25" s="165">
        <v>9219</v>
      </c>
      <c r="S25" s="165">
        <v>2097</v>
      </c>
      <c r="T25" s="165">
        <v>2854</v>
      </c>
      <c r="U25" s="77">
        <f t="shared" si="10"/>
        <v>14170</v>
      </c>
      <c r="V25" s="109"/>
      <c r="W25" s="109"/>
    </row>
    <row r="26" spans="2:23" ht="16.5" customHeight="1" thickTop="1" x14ac:dyDescent="0.2">
      <c r="B26" s="86" t="s">
        <v>223</v>
      </c>
      <c r="C26" s="87">
        <f>SUM(C27:C30)</f>
        <v>834970</v>
      </c>
      <c r="D26" s="87">
        <f>SUM(D27:D30)</f>
        <v>240957</v>
      </c>
      <c r="E26" s="87">
        <f>SUM(E27:E30)</f>
        <v>25527</v>
      </c>
      <c r="F26" s="87">
        <f>SUM(F27:F30)</f>
        <v>1101454</v>
      </c>
      <c r="G26" s="109"/>
      <c r="H26" s="87">
        <f>SUM(H27:H30)</f>
        <v>318380</v>
      </c>
      <c r="I26" s="87">
        <f>SUM(I27:I30)</f>
        <v>93934</v>
      </c>
      <c r="J26" s="87">
        <f>SUM(J27:J30)</f>
        <v>9610</v>
      </c>
      <c r="K26" s="87">
        <f>SUM(K27:K30)</f>
        <v>421924</v>
      </c>
      <c r="L26" s="109"/>
      <c r="M26" s="87">
        <f>SUM(M27:M30)</f>
        <v>313421</v>
      </c>
      <c r="N26" s="87">
        <f>SUM(N27:N30)</f>
        <v>91519</v>
      </c>
      <c r="O26" s="87">
        <f>SUM(O27:O30)</f>
        <v>8639</v>
      </c>
      <c r="P26" s="87">
        <f>SUM(P27:P30)</f>
        <v>413579</v>
      </c>
      <c r="Q26" s="109"/>
      <c r="R26" s="87">
        <f>SUM(R27:R30)</f>
        <v>203169</v>
      </c>
      <c r="S26" s="87">
        <f>SUM(S27:S30)</f>
        <v>55504</v>
      </c>
      <c r="T26" s="87">
        <f>SUM(T27:T30)</f>
        <v>7278</v>
      </c>
      <c r="U26" s="87">
        <f>SUM(U27:U30)</f>
        <v>265951</v>
      </c>
      <c r="V26" s="109"/>
      <c r="W26" s="109"/>
    </row>
    <row r="27" spans="2:23" ht="16.5" customHeight="1" thickBot="1" x14ac:dyDescent="0.25">
      <c r="B27" s="90" t="s">
        <v>105</v>
      </c>
      <c r="C27" s="165">
        <v>516620</v>
      </c>
      <c r="D27" s="165">
        <v>142115</v>
      </c>
      <c r="E27" s="165">
        <v>12981</v>
      </c>
      <c r="F27" s="77">
        <f t="shared" ref="F27:F30" si="11">SUM(C27:E27)</f>
        <v>671716</v>
      </c>
      <c r="G27" s="109"/>
      <c r="H27" s="77">
        <v>192342</v>
      </c>
      <c r="I27" s="77">
        <v>53088</v>
      </c>
      <c r="J27" s="77">
        <v>4628</v>
      </c>
      <c r="K27" s="77">
        <f t="shared" ref="K27:K30" si="12">SUM(H27:J27)</f>
        <v>250058</v>
      </c>
      <c r="L27" s="109"/>
      <c r="M27" s="77">
        <v>190560</v>
      </c>
      <c r="N27" s="77">
        <v>52740</v>
      </c>
      <c r="O27" s="77">
        <v>4429</v>
      </c>
      <c r="P27" s="77">
        <f t="shared" ref="P27:P30" si="13">SUM(M27:O27)</f>
        <v>247729</v>
      </c>
      <c r="Q27" s="109"/>
      <c r="R27" s="165">
        <v>133718</v>
      </c>
      <c r="S27" s="165">
        <v>36287</v>
      </c>
      <c r="T27" s="165">
        <v>3924</v>
      </c>
      <c r="U27" s="77">
        <f t="shared" ref="U27:U30" si="14">SUM(R27:T27)</f>
        <v>173929</v>
      </c>
      <c r="V27" s="109"/>
      <c r="W27" s="109"/>
    </row>
    <row r="28" spans="2:23" ht="16.5" customHeight="1" thickTop="1" thickBot="1" x14ac:dyDescent="0.25">
      <c r="B28" s="90" t="s">
        <v>106</v>
      </c>
      <c r="C28" s="165">
        <v>221673</v>
      </c>
      <c r="D28" s="165">
        <v>43210</v>
      </c>
      <c r="E28" s="165">
        <v>4978</v>
      </c>
      <c r="F28" s="77">
        <f t="shared" si="11"/>
        <v>269861</v>
      </c>
      <c r="G28" s="109"/>
      <c r="H28" s="77">
        <v>90509</v>
      </c>
      <c r="I28" s="77">
        <v>18863</v>
      </c>
      <c r="J28" s="77">
        <v>1977</v>
      </c>
      <c r="K28" s="77">
        <f t="shared" si="12"/>
        <v>111349</v>
      </c>
      <c r="L28" s="109"/>
      <c r="M28" s="77">
        <v>86632</v>
      </c>
      <c r="N28" s="77">
        <v>16149</v>
      </c>
      <c r="O28" s="77">
        <v>1609</v>
      </c>
      <c r="P28" s="77">
        <f t="shared" si="13"/>
        <v>104390</v>
      </c>
      <c r="Q28" s="109"/>
      <c r="R28" s="165">
        <v>44532</v>
      </c>
      <c r="S28" s="165">
        <v>8198</v>
      </c>
      <c r="T28" s="165">
        <v>1392</v>
      </c>
      <c r="U28" s="77">
        <f t="shared" si="14"/>
        <v>54122</v>
      </c>
      <c r="V28" s="109"/>
      <c r="W28" s="109"/>
    </row>
    <row r="29" spans="2:23" ht="16.5" customHeight="1" thickTop="1" thickBot="1" x14ac:dyDescent="0.25">
      <c r="B29" s="90" t="s">
        <v>107</v>
      </c>
      <c r="C29" s="165">
        <v>41490</v>
      </c>
      <c r="D29" s="165">
        <v>49208</v>
      </c>
      <c r="E29" s="165">
        <v>592</v>
      </c>
      <c r="F29" s="77">
        <f t="shared" si="11"/>
        <v>91290</v>
      </c>
      <c r="G29" s="109"/>
      <c r="H29" s="77">
        <v>16340</v>
      </c>
      <c r="I29" s="77">
        <v>19493</v>
      </c>
      <c r="J29" s="77">
        <v>244</v>
      </c>
      <c r="K29" s="77">
        <f t="shared" si="12"/>
        <v>36077</v>
      </c>
      <c r="L29" s="109"/>
      <c r="M29" s="77">
        <v>15963</v>
      </c>
      <c r="N29" s="77">
        <v>20303</v>
      </c>
      <c r="O29" s="77">
        <v>255</v>
      </c>
      <c r="P29" s="77">
        <f t="shared" si="13"/>
        <v>36521</v>
      </c>
      <c r="Q29" s="109"/>
      <c r="R29" s="165">
        <v>9187</v>
      </c>
      <c r="S29" s="165">
        <v>9412</v>
      </c>
      <c r="T29" s="165">
        <v>93</v>
      </c>
      <c r="U29" s="77">
        <f t="shared" si="14"/>
        <v>18692</v>
      </c>
      <c r="V29" s="109"/>
      <c r="W29" s="109"/>
    </row>
    <row r="30" spans="2:23" ht="16.5" customHeight="1" thickTop="1" thickBot="1" x14ac:dyDescent="0.25">
      <c r="B30" s="90" t="s">
        <v>108</v>
      </c>
      <c r="C30" s="165">
        <v>55187</v>
      </c>
      <c r="D30" s="165">
        <v>6424</v>
      </c>
      <c r="E30" s="165">
        <v>6976</v>
      </c>
      <c r="F30" s="77">
        <f t="shared" si="11"/>
        <v>68587</v>
      </c>
      <c r="G30" s="109"/>
      <c r="H30" s="77">
        <v>19189</v>
      </c>
      <c r="I30" s="77">
        <v>2490</v>
      </c>
      <c r="J30" s="77">
        <v>2761</v>
      </c>
      <c r="K30" s="77">
        <f t="shared" si="12"/>
        <v>24440</v>
      </c>
      <c r="L30" s="109"/>
      <c r="M30" s="77">
        <v>20266</v>
      </c>
      <c r="N30" s="77">
        <v>2327</v>
      </c>
      <c r="O30" s="77">
        <v>2346</v>
      </c>
      <c r="P30" s="77">
        <f t="shared" si="13"/>
        <v>24939</v>
      </c>
      <c r="Q30" s="109"/>
      <c r="R30" s="165">
        <v>15732</v>
      </c>
      <c r="S30" s="165">
        <v>1607</v>
      </c>
      <c r="T30" s="165">
        <v>1869</v>
      </c>
      <c r="U30" s="77">
        <f t="shared" si="14"/>
        <v>19208</v>
      </c>
      <c r="V30" s="109"/>
      <c r="W30" s="109"/>
    </row>
    <row r="31" spans="2:23" ht="12.75" thickTop="1" x14ac:dyDescent="0.2"/>
  </sheetData>
  <mergeCells count="26">
    <mergeCell ref="B4:B5"/>
    <mergeCell ref="C4:D4"/>
    <mergeCell ref="E4:E5"/>
    <mergeCell ref="F4:F5"/>
    <mergeCell ref="B19:B20"/>
    <mergeCell ref="C19:D19"/>
    <mergeCell ref="E19:E20"/>
    <mergeCell ref="F19:F20"/>
    <mergeCell ref="M4:N4"/>
    <mergeCell ref="O4:O5"/>
    <mergeCell ref="P4:P5"/>
    <mergeCell ref="M19:N19"/>
    <mergeCell ref="O19:O20"/>
    <mergeCell ref="P19:P20"/>
    <mergeCell ref="R4:S4"/>
    <mergeCell ref="T4:T5"/>
    <mergeCell ref="U4:U5"/>
    <mergeCell ref="R19:S19"/>
    <mergeCell ref="T19:T20"/>
    <mergeCell ref="U19:U20"/>
    <mergeCell ref="H4:I4"/>
    <mergeCell ref="J4:J5"/>
    <mergeCell ref="K4:K5"/>
    <mergeCell ref="H19:I19"/>
    <mergeCell ref="J19:J20"/>
    <mergeCell ref="K19:K20"/>
  </mergeCells>
  <hyperlinks>
    <hyperlink ref="A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15"/>
  <sheetViews>
    <sheetView zoomScaleNormal="100" zoomScaleSheetLayoutView="100" workbookViewId="0">
      <pane xSplit="2" topLeftCell="C1" activePane="topRight" state="frozen"/>
      <selection pane="topRight" activeCell="D12" sqref="D12"/>
    </sheetView>
  </sheetViews>
  <sheetFormatPr defaultColWidth="10.875" defaultRowHeight="15" outlineLevelCol="1" x14ac:dyDescent="0.2"/>
  <cols>
    <col min="1" max="1" width="5" style="2" customWidth="1"/>
    <col min="2" max="2" width="48.625" style="5" customWidth="1"/>
    <col min="3" max="5" width="14.875" style="2" customWidth="1"/>
    <col min="6" max="6" width="3.625" style="2" customWidth="1"/>
    <col min="7" max="9" width="14.875" style="2" customWidth="1"/>
    <col min="10" max="10" width="3.625" style="2" customWidth="1"/>
    <col min="11" max="13" width="14.875" style="2" hidden="1" customWidth="1" outlineLevel="1"/>
    <col min="14" max="14" width="3.625" style="2" hidden="1" customWidth="1" outlineLevel="1"/>
    <col min="15" max="17" width="14.875" style="2" hidden="1" customWidth="1" outlineLevel="1"/>
    <col min="18" max="18" width="10.875" style="2" collapsed="1"/>
    <col min="19" max="16384" width="10.875" style="2"/>
  </cols>
  <sheetData>
    <row r="1" spans="1:17" ht="15.75" x14ac:dyDescent="0.25">
      <c r="A1" s="9" t="s">
        <v>9</v>
      </c>
    </row>
    <row r="2" spans="1:17" ht="15.75" x14ac:dyDescent="0.25">
      <c r="A2" s="9"/>
    </row>
    <row r="3" spans="1:17" ht="18.75" thickBot="1" x14ac:dyDescent="0.3">
      <c r="A3" s="9"/>
      <c r="B3" s="118" t="s">
        <v>144</v>
      </c>
    </row>
    <row r="4" spans="1:17" s="29" customFormat="1" ht="22.5" customHeight="1" thickTop="1" thickBot="1" x14ac:dyDescent="0.25">
      <c r="B4" s="212"/>
      <c r="C4" s="129" t="s">
        <v>262</v>
      </c>
      <c r="D4" s="158" t="s">
        <v>263</v>
      </c>
      <c r="E4" s="210" t="s">
        <v>172</v>
      </c>
      <c r="F4" s="136"/>
      <c r="G4" s="183" t="s">
        <v>264</v>
      </c>
      <c r="H4" s="183" t="s">
        <v>265</v>
      </c>
      <c r="I4" s="210" t="s">
        <v>172</v>
      </c>
      <c r="J4" s="136"/>
      <c r="K4" s="176" t="s">
        <v>229</v>
      </c>
      <c r="L4" s="176" t="s">
        <v>230</v>
      </c>
      <c r="M4" s="210" t="s">
        <v>172</v>
      </c>
      <c r="O4" s="176" t="s">
        <v>202</v>
      </c>
      <c r="P4" s="176" t="s">
        <v>179</v>
      </c>
      <c r="Q4" s="210" t="s">
        <v>172</v>
      </c>
    </row>
    <row r="5" spans="1:17" s="29" customFormat="1" ht="22.5" customHeight="1" thickTop="1" thickBot="1" x14ac:dyDescent="0.25">
      <c r="B5" s="213"/>
      <c r="C5" s="195" t="s">
        <v>173</v>
      </c>
      <c r="D5" s="207"/>
      <c r="E5" s="211"/>
      <c r="F5" s="140"/>
      <c r="G5" s="195" t="s">
        <v>173</v>
      </c>
      <c r="H5" s="207"/>
      <c r="I5" s="211"/>
      <c r="J5" s="140"/>
      <c r="K5" s="195" t="s">
        <v>173</v>
      </c>
      <c r="L5" s="207"/>
      <c r="M5" s="211"/>
      <c r="O5" s="195" t="s">
        <v>173</v>
      </c>
      <c r="P5" s="207"/>
      <c r="Q5" s="211"/>
    </row>
    <row r="6" spans="1:17" s="29" customFormat="1" ht="16.5" customHeight="1" thickTop="1" thickBot="1" x14ac:dyDescent="0.25">
      <c r="B6" s="25" t="s">
        <v>33</v>
      </c>
      <c r="C6" s="109">
        <v>1082005</v>
      </c>
      <c r="D6" s="109">
        <v>1101454</v>
      </c>
      <c r="E6" s="51">
        <f>C6/D6-1</f>
        <v>-1.7657568995164574E-2</v>
      </c>
      <c r="F6" s="109"/>
      <c r="G6" s="109">
        <v>391693</v>
      </c>
      <c r="H6" s="109">
        <v>421924</v>
      </c>
      <c r="I6" s="51">
        <f>G6/H6-1</f>
        <v>-7.1650344611825845E-2</v>
      </c>
      <c r="J6" s="109"/>
      <c r="K6" s="109">
        <v>418847</v>
      </c>
      <c r="L6" s="109">
        <v>413579</v>
      </c>
      <c r="M6" s="51">
        <f>K6/L6-1</f>
        <v>1.273759064169111E-2</v>
      </c>
      <c r="N6" s="109"/>
      <c r="O6" s="109">
        <v>271465</v>
      </c>
      <c r="P6" s="109">
        <v>265951</v>
      </c>
      <c r="Q6" s="51">
        <f>O6/P6-1</f>
        <v>2.0733142571375929E-2</v>
      </c>
    </row>
    <row r="7" spans="1:17" s="29" customFormat="1" ht="16.5" customHeight="1" thickTop="1" thickBot="1" x14ac:dyDescent="0.25">
      <c r="B7" s="155" t="s">
        <v>175</v>
      </c>
      <c r="C7" s="163">
        <v>1079441</v>
      </c>
      <c r="D7" s="163">
        <v>1046351.1750897</v>
      </c>
      <c r="E7" s="156">
        <f>C7/D7-1</f>
        <v>3.1624014669322964E-2</v>
      </c>
      <c r="F7" s="109"/>
      <c r="G7" s="109">
        <v>389128.57404339989</v>
      </c>
      <c r="H7" s="179">
        <v>387528.17508970003</v>
      </c>
      <c r="I7" s="156">
        <f>G7/H7-1</f>
        <v>4.1297615414142008E-3</v>
      </c>
      <c r="J7" s="109"/>
      <c r="K7" s="109">
        <v>418847</v>
      </c>
      <c r="L7" s="109">
        <v>400359</v>
      </c>
      <c r="M7" s="156">
        <f>K7/L7-1</f>
        <v>4.617855474711452E-2</v>
      </c>
      <c r="N7" s="109"/>
      <c r="O7" s="163">
        <v>271465</v>
      </c>
      <c r="P7" s="163">
        <v>258464</v>
      </c>
      <c r="Q7" s="156">
        <f>O7/P7-1</f>
        <v>5.0301009038009159E-2</v>
      </c>
    </row>
    <row r="8" spans="1:17" s="29" customFormat="1" ht="16.5" customHeight="1" thickTop="1" thickBot="1" x14ac:dyDescent="0.25">
      <c r="B8" s="26" t="s">
        <v>100</v>
      </c>
      <c r="C8" s="109">
        <v>400271</v>
      </c>
      <c r="D8" s="109">
        <v>416171</v>
      </c>
      <c r="E8" s="51">
        <f t="shared" ref="E8:E9" si="0">C8/D8-1</f>
        <v>-3.8205449202371122E-2</v>
      </c>
      <c r="F8" s="109"/>
      <c r="G8" s="109">
        <v>167184</v>
      </c>
      <c r="H8" s="109">
        <v>179070</v>
      </c>
      <c r="I8" s="51">
        <f t="shared" ref="I8:I9" si="1">G8/H8-1</f>
        <v>-6.6376277433405906E-2</v>
      </c>
      <c r="J8" s="109"/>
      <c r="K8" s="109">
        <v>179379</v>
      </c>
      <c r="L8" s="109">
        <v>180196</v>
      </c>
      <c r="M8" s="51">
        <f t="shared" ref="M8:M9" si="2">K8/L8-1</f>
        <v>-4.5339519190215061E-3</v>
      </c>
      <c r="N8" s="109"/>
      <c r="O8" s="109">
        <v>53708</v>
      </c>
      <c r="P8" s="109">
        <v>56905</v>
      </c>
      <c r="Q8" s="51">
        <f t="shared" ref="Q8:Q9" si="3">O8/P8-1</f>
        <v>-5.618135488972853E-2</v>
      </c>
    </row>
    <row r="9" spans="1:17" s="29" customFormat="1" ht="16.5" customHeight="1" thickTop="1" thickBot="1" x14ac:dyDescent="0.25">
      <c r="B9" s="26" t="s">
        <v>38</v>
      </c>
      <c r="C9" s="109">
        <v>357990</v>
      </c>
      <c r="D9" s="109">
        <v>366795</v>
      </c>
      <c r="E9" s="51">
        <f t="shared" si="0"/>
        <v>-2.4005234531550346E-2</v>
      </c>
      <c r="F9" s="109"/>
      <c r="G9" s="109">
        <v>153185</v>
      </c>
      <c r="H9" s="109">
        <v>164624</v>
      </c>
      <c r="I9" s="51">
        <f t="shared" si="1"/>
        <v>-6.9485615706093906E-2</v>
      </c>
      <c r="J9" s="109"/>
      <c r="K9" s="109">
        <v>164418</v>
      </c>
      <c r="L9" s="109">
        <v>164043</v>
      </c>
      <c r="M9" s="51">
        <f t="shared" si="2"/>
        <v>2.2859859914778902E-3</v>
      </c>
      <c r="N9" s="109"/>
      <c r="O9" s="109">
        <v>40387</v>
      </c>
      <c r="P9" s="109">
        <v>38128</v>
      </c>
      <c r="Q9" s="51">
        <f t="shared" si="3"/>
        <v>5.9247796894670524E-2</v>
      </c>
    </row>
    <row r="10" spans="1:17" s="29" customFormat="1" ht="16.5" customHeight="1" thickTop="1" thickBot="1" x14ac:dyDescent="0.25">
      <c r="B10" s="28" t="s">
        <v>176</v>
      </c>
      <c r="C10" s="163">
        <v>357919</v>
      </c>
      <c r="D10" s="109">
        <v>348428.18853909365</v>
      </c>
      <c r="E10" s="156">
        <f>C10/D10-1</f>
        <v>2.7238931214778717E-2</v>
      </c>
      <c r="F10" s="109"/>
      <c r="G10" s="109">
        <v>153114.35999620002</v>
      </c>
      <c r="H10" s="179">
        <v>151466.18853909365</v>
      </c>
      <c r="I10" s="156">
        <f>G10/H10-1</f>
        <v>1.0881448018221995E-2</v>
      </c>
      <c r="J10" s="109"/>
      <c r="K10" s="109">
        <v>164418</v>
      </c>
      <c r="L10" s="109">
        <v>159463</v>
      </c>
      <c r="M10" s="156">
        <f>K10/L10-1</f>
        <v>3.1073038886763715E-2</v>
      </c>
      <c r="N10" s="109"/>
      <c r="O10" s="163">
        <v>40387</v>
      </c>
      <c r="P10" s="163">
        <v>37499</v>
      </c>
      <c r="Q10" s="156">
        <f>O10/P10-1</f>
        <v>7.7015387076988739E-2</v>
      </c>
    </row>
    <row r="11" spans="1:17" s="29" customFormat="1" ht="16.5" customHeight="1" thickTop="1" thickBot="1" x14ac:dyDescent="0.25">
      <c r="B11" s="26" t="s">
        <v>141</v>
      </c>
      <c r="C11" s="109">
        <v>233063</v>
      </c>
      <c r="D11" s="109">
        <v>243483</v>
      </c>
      <c r="E11" s="51">
        <f>(C11/D11-1)</f>
        <v>-4.2795595585728763E-2</v>
      </c>
      <c r="F11" s="109"/>
      <c r="G11" s="109">
        <v>110580</v>
      </c>
      <c r="H11" s="109">
        <v>123498</v>
      </c>
      <c r="I11" s="51">
        <f>(G11/H11-1)</f>
        <v>-0.1046008842248457</v>
      </c>
      <c r="J11" s="109"/>
      <c r="K11" s="109">
        <v>124012</v>
      </c>
      <c r="L11" s="109">
        <v>123459</v>
      </c>
      <c r="M11" s="51">
        <f>(K11/L11-1)</f>
        <v>4.4792198219651969E-3</v>
      </c>
      <c r="N11" s="109"/>
      <c r="O11" s="109">
        <v>-1529</v>
      </c>
      <c r="P11" s="109">
        <v>-3474</v>
      </c>
      <c r="Q11" s="51">
        <f>-(O11/P11-1)</f>
        <v>0.55987334484743811</v>
      </c>
    </row>
    <row r="12" spans="1:17" s="29" customFormat="1" ht="16.5" customHeight="1" thickTop="1" thickBot="1" x14ac:dyDescent="0.25">
      <c r="B12" s="26" t="s">
        <v>132</v>
      </c>
      <c r="C12" s="109">
        <v>363540</v>
      </c>
      <c r="D12" s="109">
        <v>250157</v>
      </c>
      <c r="E12" s="51">
        <f>(C12/D12-1)</f>
        <v>0.45324736065750715</v>
      </c>
      <c r="F12" s="109"/>
      <c r="G12" s="109">
        <v>111606</v>
      </c>
      <c r="H12" s="109">
        <v>129088</v>
      </c>
      <c r="I12" s="51">
        <f>(G12/H12-1)</f>
        <v>-0.13542699553792759</v>
      </c>
      <c r="J12" s="109"/>
      <c r="K12" s="109">
        <v>253322</v>
      </c>
      <c r="L12" s="109">
        <v>121434</v>
      </c>
      <c r="M12" s="51">
        <f>(K12/L12-1)</f>
        <v>1.0860879160696344</v>
      </c>
      <c r="N12" s="109"/>
      <c r="O12" s="109">
        <v>-1388</v>
      </c>
      <c r="P12" s="109">
        <v>-365</v>
      </c>
      <c r="Q12" s="51">
        <f>-(O12/P12-1)</f>
        <v>-2.8027397260273972</v>
      </c>
    </row>
    <row r="13" spans="1:17" s="29" customFormat="1" ht="16.5" customHeight="1" thickTop="1" thickBot="1" x14ac:dyDescent="0.25">
      <c r="B13" s="28" t="s">
        <v>133</v>
      </c>
      <c r="C13" s="109">
        <v>-15109</v>
      </c>
      <c r="D13" s="109">
        <v>-18359</v>
      </c>
      <c r="E13" s="51">
        <f>-(C13/D13-1)</f>
        <v>0.17702489242333463</v>
      </c>
      <c r="F13" s="109"/>
      <c r="G13" s="109">
        <v>-8538</v>
      </c>
      <c r="H13" s="109">
        <v>-2107</v>
      </c>
      <c r="I13" s="51">
        <f>-(G13/H13-1)</f>
        <v>-3.0522069292833409</v>
      </c>
      <c r="J13" s="109"/>
      <c r="K13" s="109">
        <v>-3018</v>
      </c>
      <c r="L13" s="109">
        <v>-4460</v>
      </c>
      <c r="M13" s="51">
        <f>-(K13/L13-1)</f>
        <v>0.32331838565022419</v>
      </c>
      <c r="N13" s="109"/>
      <c r="O13" s="109">
        <v>-3553</v>
      </c>
      <c r="P13" s="109">
        <v>-11792</v>
      </c>
      <c r="Q13" s="51">
        <f>-(O13/P13-1)</f>
        <v>0.69869402985074625</v>
      </c>
    </row>
    <row r="14" spans="1:17" s="29" customFormat="1" ht="16.5" customHeight="1" thickTop="1" thickBot="1" x14ac:dyDescent="0.25">
      <c r="B14" s="26" t="s">
        <v>234</v>
      </c>
      <c r="C14" s="109">
        <v>348431</v>
      </c>
      <c r="D14" s="109">
        <v>231798</v>
      </c>
      <c r="E14" s="51">
        <f>(C14/D14-1)</f>
        <v>0.5031665501859377</v>
      </c>
      <c r="F14" s="109"/>
      <c r="G14" s="109">
        <v>103068</v>
      </c>
      <c r="H14" s="109">
        <v>126981</v>
      </c>
      <c r="I14" s="51">
        <f>(G14/H14-1)</f>
        <v>-0.18831951236799205</v>
      </c>
      <c r="J14" s="109"/>
      <c r="K14" s="109">
        <v>250304</v>
      </c>
      <c r="L14" s="109">
        <v>116974</v>
      </c>
      <c r="M14" s="51">
        <f>(K14/L14-1)</f>
        <v>1.1398259442269221</v>
      </c>
      <c r="N14" s="109"/>
      <c r="O14" s="109">
        <v>-4941</v>
      </c>
      <c r="P14" s="109">
        <v>-12157</v>
      </c>
      <c r="Q14" s="51">
        <f>-(O14/P14-1)</f>
        <v>0.5935674919799292</v>
      </c>
    </row>
    <row r="15" spans="1:17" s="29" customFormat="1" ht="12.75" thickTop="1" x14ac:dyDescent="0.2">
      <c r="B15" s="23"/>
    </row>
  </sheetData>
  <mergeCells count="9">
    <mergeCell ref="Q4:Q5"/>
    <mergeCell ref="O5:P5"/>
    <mergeCell ref="B4:B5"/>
    <mergeCell ref="E4:E5"/>
    <mergeCell ref="C5:D5"/>
    <mergeCell ref="M4:M5"/>
    <mergeCell ref="K5:L5"/>
    <mergeCell ref="I4:I5"/>
    <mergeCell ref="G5:H5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84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Spis treści</vt:lpstr>
      <vt:lpstr>RZiS i spr. z całkowitych doch.</vt:lpstr>
      <vt:lpstr>Spr. z sytuacji finansowej</vt:lpstr>
      <vt:lpstr>Zmiany w kapitale</vt:lpstr>
      <vt:lpstr>Przepływy pieniężne</vt:lpstr>
      <vt:lpstr>Segmenty operacyjne</vt:lpstr>
      <vt:lpstr>Segmenty geograficzne</vt:lpstr>
      <vt:lpstr>Podział przychodów</vt:lpstr>
      <vt:lpstr>RZiS_analityczny</vt:lpstr>
      <vt:lpstr>Wskaźniki operacyjne</vt:lpstr>
      <vt:lpstr>Baza hotelowa</vt:lpstr>
      <vt:lpstr>Klienci</vt:lpstr>
      <vt:lpstr>Zatrudnienie</vt:lpstr>
      <vt:lpstr>Struktura Grupy</vt:lpstr>
      <vt:lpstr>Akcjonariat</vt:lpstr>
      <vt:lpstr>Akcjonariat!_Toc293035359</vt:lpstr>
      <vt:lpstr>'Baza hotelowa'!_Toc293035359</vt:lpstr>
      <vt:lpstr>Klienci!_Toc293035359</vt:lpstr>
      <vt:lpstr>'Przepływy pieniężne'!_Toc293035359</vt:lpstr>
      <vt:lpstr>RZiS_analityczny!_Toc293035359</vt:lpstr>
      <vt:lpstr>'Segmenty operacyjne'!_Toc293035359</vt:lpstr>
      <vt:lpstr>'Struktura Grupy'!_Toc293035359</vt:lpstr>
      <vt:lpstr>'Wskaźniki operacyjne'!_Toc293035359</vt:lpstr>
      <vt:lpstr>Zatrudnienie!_Toc293035359</vt:lpstr>
      <vt:lpstr>'Przepływy pieniężne'!Print_Area</vt:lpstr>
      <vt:lpstr>'RZiS i spr. z całkowitych doch.'!Print_Area</vt:lpstr>
      <vt:lpstr>RZiS_analityczny!Print_Area</vt:lpstr>
      <vt:lpstr>'Spr. z sytuacji finansowej'!Print_Area</vt:lpstr>
      <vt:lpstr>'Wskaźniki operacyjne'!Print_Area</vt:lpstr>
      <vt:lpstr>Skonsolidowany_rachunek_zysków_i_strat_w_ujęciu_analitycznym</vt:lpstr>
    </vt:vector>
  </TitlesOfParts>
  <Manager/>
  <Company>NOBILI PARTNERS Sp. z o.o.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RUTKOWSKA Magdalena</dc:creator>
  <cp:keywords/>
  <dc:description/>
  <cp:lastModifiedBy>JASINSKA Dominika</cp:lastModifiedBy>
  <cp:lastPrinted>2018-10-15T13:14:42Z</cp:lastPrinted>
  <dcterms:created xsi:type="dcterms:W3CDTF">2014-05-05T23:42:10Z</dcterms:created>
  <dcterms:modified xsi:type="dcterms:W3CDTF">2018-10-26T06:46:13Z</dcterms:modified>
  <cp:category/>
</cp:coreProperties>
</file>