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V:\03_FINANCE-CONSOLIDATION-REPORTING\RAPORTY_FINANSOWE\sprawozdania gieldowe\kwartalne\2018\Konsolidacja_31.03.2018\"/>
    </mc:Choice>
  </mc:AlternateContent>
  <bookViews>
    <workbookView xWindow="12480" yWindow="-420" windowWidth="15735" windowHeight="13305" tabRatio="852"/>
  </bookViews>
  <sheets>
    <sheet name="Table of contents" sheetId="1" r:id="rId1"/>
    <sheet name="Income statements and OCI" sheetId="11" r:id="rId2"/>
    <sheet name="Statement of financial position" sheetId="21" r:id="rId3"/>
    <sheet name="Changes in shareholders' equity" sheetId="25" r:id="rId4"/>
    <sheet name="Statement of cash flows" sheetId="24" r:id="rId5"/>
    <sheet name="Operating segments" sheetId="28" r:id="rId6"/>
    <sheet name="Geographical segments" sheetId="37" r:id="rId7"/>
    <sheet name="Division of revenues" sheetId="38" r:id="rId8"/>
    <sheet name="Income statement - analytical" sheetId="36" r:id="rId9"/>
    <sheet name="Operating ratios" sheetId="34" r:id="rId10"/>
    <sheet name="Hotel portfolio" sheetId="33" r:id="rId11"/>
    <sheet name="Clients" sheetId="35" r:id="rId12"/>
    <sheet name="Employment" sheetId="29" r:id="rId13"/>
    <sheet name="Structure of the Group" sheetId="30" r:id="rId14"/>
    <sheet name="Shareholders" sheetId="32" r:id="rId15"/>
  </sheets>
  <definedNames>
    <definedName name="_Toc293035359" localSheetId="11">Clients!$B$3</definedName>
    <definedName name="_Toc293035359" localSheetId="12">Employment!$B$3</definedName>
    <definedName name="_Toc293035359" localSheetId="10">'Hotel portfolio'!$B$3</definedName>
    <definedName name="_Toc293035359" localSheetId="8">'Income statement - analytical'!$B$3</definedName>
    <definedName name="_Toc293035359" localSheetId="9">'Operating ratios'!$B$3</definedName>
    <definedName name="_Toc293035359" localSheetId="5">'Operating segments'!$B$3</definedName>
    <definedName name="_Toc293035359" localSheetId="14">Shareholders!$B$3</definedName>
    <definedName name="_Toc293035359" localSheetId="4">'Statement of cash flows'!$B$3</definedName>
    <definedName name="_Toc293035359" localSheetId="13">'Structure of the Group'!#REF!</definedName>
    <definedName name="_xlnm.Print_Area" localSheetId="0">'Table of contents'!$A$1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1" i="1" l="1"/>
  <c r="D10" i="29"/>
  <c r="C10" i="29"/>
  <c r="E10" i="29" s="1"/>
  <c r="E9" i="29"/>
  <c r="E8" i="29"/>
  <c r="E7" i="29"/>
  <c r="E6" i="29"/>
  <c r="F15" i="33"/>
  <c r="F14" i="33"/>
  <c r="F13" i="33"/>
  <c r="F12" i="33"/>
  <c r="E12" i="33"/>
  <c r="D12" i="33"/>
  <c r="C12" i="33"/>
  <c r="F10" i="33"/>
  <c r="F9" i="33"/>
  <c r="F8" i="33"/>
  <c r="E7" i="33"/>
  <c r="F7" i="33" s="1"/>
  <c r="D7" i="33"/>
  <c r="C7" i="33"/>
  <c r="H75" i="34"/>
  <c r="E75" i="34"/>
  <c r="H74" i="34"/>
  <c r="E74" i="34"/>
  <c r="H73" i="34"/>
  <c r="E73" i="34"/>
  <c r="H71" i="34"/>
  <c r="E71" i="34"/>
  <c r="H70" i="34"/>
  <c r="E70" i="34"/>
  <c r="H69" i="34"/>
  <c r="E69" i="34"/>
  <c r="H67" i="34"/>
  <c r="E67" i="34"/>
  <c r="H66" i="34"/>
  <c r="E66" i="34"/>
  <c r="H63" i="34"/>
  <c r="E63" i="34"/>
  <c r="H62" i="34"/>
  <c r="E62" i="34"/>
  <c r="H61" i="34"/>
  <c r="E61" i="34"/>
  <c r="H55" i="34"/>
  <c r="E55" i="34"/>
  <c r="H54" i="34"/>
  <c r="E54" i="34"/>
  <c r="E53" i="34"/>
  <c r="H51" i="34"/>
  <c r="E51" i="34"/>
  <c r="H50" i="34"/>
  <c r="E50" i="34"/>
  <c r="E49" i="34"/>
  <c r="H47" i="34"/>
  <c r="E47" i="34"/>
  <c r="H46" i="34"/>
  <c r="E46" i="34"/>
  <c r="H37" i="34"/>
  <c r="E37" i="34"/>
  <c r="H36" i="34"/>
  <c r="E36" i="34"/>
  <c r="H35" i="34"/>
  <c r="E35" i="34"/>
  <c r="H33" i="34"/>
  <c r="E33" i="34"/>
  <c r="H32" i="34"/>
  <c r="E32" i="34"/>
  <c r="H31" i="34"/>
  <c r="E31" i="34"/>
  <c r="H29" i="34"/>
  <c r="E29" i="34"/>
  <c r="H28" i="34"/>
  <c r="E28" i="34"/>
  <c r="H25" i="34"/>
  <c r="E25" i="34"/>
  <c r="H24" i="34"/>
  <c r="E24" i="34"/>
  <c r="E23" i="34"/>
  <c r="H17" i="34"/>
  <c r="E17" i="34"/>
  <c r="H16" i="34"/>
  <c r="E16" i="34"/>
  <c r="E15" i="34"/>
  <c r="H13" i="34"/>
  <c r="E13" i="34"/>
  <c r="H12" i="34"/>
  <c r="E12" i="34"/>
  <c r="H11" i="34"/>
  <c r="E11" i="34"/>
  <c r="H9" i="34"/>
  <c r="E9" i="34"/>
  <c r="H8" i="34"/>
  <c r="E8" i="34"/>
  <c r="H7" i="34"/>
  <c r="E7" i="34"/>
  <c r="G12" i="37"/>
  <c r="F12" i="37"/>
  <c r="E12" i="37"/>
  <c r="D12" i="37"/>
  <c r="C12" i="37"/>
  <c r="H12" i="37" s="1"/>
  <c r="H11" i="37"/>
  <c r="H10" i="37"/>
  <c r="H9" i="37"/>
  <c r="H8" i="37"/>
  <c r="H7" i="37"/>
  <c r="G6" i="37"/>
  <c r="F6" i="37"/>
  <c r="E6" i="37"/>
  <c r="D6" i="37"/>
  <c r="C6" i="37"/>
  <c r="H6" i="37" s="1"/>
  <c r="F37" i="28"/>
  <c r="F34" i="28"/>
  <c r="F33" i="28"/>
  <c r="F32" i="28"/>
  <c r="C31" i="28"/>
  <c r="C35" i="28" s="1"/>
  <c r="F30" i="28"/>
  <c r="E29" i="28"/>
  <c r="E31" i="28" s="1"/>
  <c r="E35" i="28" s="1"/>
  <c r="D29" i="28"/>
  <c r="F29" i="28" s="1"/>
  <c r="C29" i="28"/>
  <c r="F28" i="28"/>
  <c r="F27" i="28"/>
  <c r="F26" i="28"/>
  <c r="F25" i="28"/>
  <c r="E24" i="28"/>
  <c r="D24" i="28"/>
  <c r="F24" i="28" s="1"/>
  <c r="C24" i="28"/>
  <c r="F19" i="28"/>
  <c r="F16" i="28"/>
  <c r="F15" i="28"/>
  <c r="F14" i="28"/>
  <c r="C13" i="28"/>
  <c r="C17" i="28" s="1"/>
  <c r="F12" i="28"/>
  <c r="E11" i="28"/>
  <c r="E13" i="28" s="1"/>
  <c r="E17" i="28" s="1"/>
  <c r="D11" i="28"/>
  <c r="F11" i="28" s="1"/>
  <c r="C11" i="28"/>
  <c r="F10" i="28"/>
  <c r="F9" i="28"/>
  <c r="F8" i="28"/>
  <c r="F7" i="28"/>
  <c r="E6" i="28"/>
  <c r="D6" i="28"/>
  <c r="F6" i="28" s="1"/>
  <c r="C6" i="28"/>
  <c r="D36" i="24"/>
  <c r="C36" i="24"/>
  <c r="D29" i="24"/>
  <c r="C29" i="24"/>
  <c r="D7" i="24"/>
  <c r="C7" i="24"/>
  <c r="D19" i="24"/>
  <c r="D21" i="24" s="1"/>
  <c r="D37" i="24" s="1"/>
  <c r="D40" i="24" s="1"/>
  <c r="C19" i="24"/>
  <c r="C21" i="24" s="1"/>
  <c r="C37" i="24" s="1"/>
  <c r="C40" i="24" s="1"/>
  <c r="F18" i="25"/>
  <c r="E18" i="25"/>
  <c r="G17" i="25"/>
  <c r="F17" i="25"/>
  <c r="E17" i="25"/>
  <c r="D17" i="25"/>
  <c r="C17" i="25"/>
  <c r="H17" i="25" s="1"/>
  <c r="H16" i="25"/>
  <c r="H15" i="25"/>
  <c r="G14" i="25"/>
  <c r="G18" i="25" s="1"/>
  <c r="F14" i="25"/>
  <c r="E14" i="25"/>
  <c r="D14" i="25"/>
  <c r="D18" i="25" s="1"/>
  <c r="C14" i="25"/>
  <c r="C18" i="25" s="1"/>
  <c r="H18" i="25" s="1"/>
  <c r="G12" i="25"/>
  <c r="F12" i="25"/>
  <c r="F20" i="25" s="1"/>
  <c r="F22" i="25" s="1"/>
  <c r="F26" i="25" s="1"/>
  <c r="D12" i="25"/>
  <c r="C12" i="25"/>
  <c r="H11" i="25"/>
  <c r="G10" i="25"/>
  <c r="F10" i="25"/>
  <c r="E10" i="25"/>
  <c r="E12" i="25" s="1"/>
  <c r="E20" i="25" s="1"/>
  <c r="E22" i="25" s="1"/>
  <c r="E26" i="25" s="1"/>
  <c r="D10" i="25"/>
  <c r="C10" i="25"/>
  <c r="H10" i="25" s="1"/>
  <c r="H9" i="25"/>
  <c r="H8" i="25"/>
  <c r="H7" i="25"/>
  <c r="G25" i="25"/>
  <c r="F25" i="25"/>
  <c r="E25" i="25"/>
  <c r="D25" i="25"/>
  <c r="H25" i="25" s="1"/>
  <c r="C25" i="25"/>
  <c r="H24" i="25"/>
  <c r="H23" i="25"/>
  <c r="H21" i="25"/>
  <c r="G20" i="25"/>
  <c r="G22" i="25" s="1"/>
  <c r="G26" i="25" s="1"/>
  <c r="D20" i="25"/>
  <c r="D22" i="25" s="1"/>
  <c r="D26" i="25" s="1"/>
  <c r="C20" i="25"/>
  <c r="E43" i="21"/>
  <c r="D43" i="21"/>
  <c r="C43" i="21"/>
  <c r="E35" i="21"/>
  <c r="D35" i="21"/>
  <c r="C35" i="21"/>
  <c r="E29" i="21"/>
  <c r="E28" i="21" s="1"/>
  <c r="E54" i="21" s="1"/>
  <c r="D29" i="21"/>
  <c r="D28" i="21" s="1"/>
  <c r="D54" i="21" s="1"/>
  <c r="C29" i="21"/>
  <c r="C28" i="21" s="1"/>
  <c r="C54" i="21" s="1"/>
  <c r="E15" i="21"/>
  <c r="D15" i="21"/>
  <c r="C15" i="21"/>
  <c r="E6" i="21"/>
  <c r="D6" i="21"/>
  <c r="C6" i="21"/>
  <c r="D53" i="11"/>
  <c r="C53" i="11"/>
  <c r="D47" i="11"/>
  <c r="C47" i="11"/>
  <c r="D34" i="11"/>
  <c r="C34" i="11"/>
  <c r="D15" i="11"/>
  <c r="D17" i="11" s="1"/>
  <c r="D22" i="11" s="1"/>
  <c r="D27" i="11" s="1"/>
  <c r="D29" i="11" s="1"/>
  <c r="D38" i="11" s="1"/>
  <c r="D48" i="11" s="1"/>
  <c r="C15" i="11"/>
  <c r="C17" i="11" s="1"/>
  <c r="C22" i="11" s="1"/>
  <c r="C27" i="11" s="1"/>
  <c r="C29" i="11" s="1"/>
  <c r="C38" i="11" s="1"/>
  <c r="C48" i="11" s="1"/>
  <c r="D13" i="11"/>
  <c r="C13" i="11"/>
  <c r="F30" i="38"/>
  <c r="F29" i="38"/>
  <c r="F28" i="38"/>
  <c r="F27" i="38"/>
  <c r="F26" i="38" s="1"/>
  <c r="E26" i="38"/>
  <c r="D26" i="38"/>
  <c r="C26" i="38"/>
  <c r="F25" i="38"/>
  <c r="F24" i="38"/>
  <c r="F23" i="38"/>
  <c r="F22" i="38"/>
  <c r="F21" i="38" s="1"/>
  <c r="E21" i="38"/>
  <c r="D21" i="38"/>
  <c r="C21" i="38"/>
  <c r="F15" i="38"/>
  <c r="F14" i="38"/>
  <c r="F13" i="38"/>
  <c r="F12" i="38"/>
  <c r="F11" i="38" s="1"/>
  <c r="E11" i="38"/>
  <c r="D11" i="38"/>
  <c r="C11" i="38"/>
  <c r="F10" i="38"/>
  <c r="F9" i="38"/>
  <c r="F8" i="38"/>
  <c r="F7" i="38"/>
  <c r="F6" i="38" s="1"/>
  <c r="E6" i="38"/>
  <c r="D6" i="38"/>
  <c r="C6" i="38"/>
  <c r="E24" i="21" l="1"/>
  <c r="C24" i="21"/>
  <c r="D24" i="21"/>
  <c r="D31" i="28"/>
  <c r="D35" i="28" s="1"/>
  <c r="F35" i="28" s="1"/>
  <c r="F31" i="28"/>
  <c r="F17" i="28"/>
  <c r="D13" i="28"/>
  <c r="D17" i="28" s="1"/>
  <c r="F13" i="28"/>
  <c r="H14" i="25"/>
  <c r="H12" i="25"/>
  <c r="H20" i="25"/>
  <c r="C22" i="25"/>
  <c r="C26" i="25" l="1"/>
  <c r="H26" i="25" s="1"/>
  <c r="H22" i="25"/>
  <c r="B17" i="1" l="1"/>
  <c r="G23" i="37"/>
  <c r="F23" i="37"/>
  <c r="E23" i="37"/>
  <c r="D23" i="37"/>
  <c r="C23" i="37"/>
  <c r="G17" i="37"/>
  <c r="F17" i="37"/>
  <c r="E17" i="37"/>
  <c r="D17" i="37"/>
  <c r="C17" i="37"/>
  <c r="E27" i="21"/>
  <c r="D27" i="21"/>
  <c r="C27" i="21"/>
  <c r="H24" i="37"/>
  <c r="H13" i="37"/>
  <c r="E14" i="36"/>
  <c r="E13" i="36"/>
  <c r="E12" i="36"/>
  <c r="E11" i="36"/>
  <c r="E10" i="36"/>
  <c r="E9" i="36"/>
  <c r="E8" i="36"/>
  <c r="E7" i="36"/>
  <c r="E6" i="36"/>
  <c r="H21" i="37"/>
  <c r="H22" i="37"/>
  <c r="H23" i="37"/>
  <c r="H20" i="37"/>
  <c r="H19" i="37"/>
  <c r="H18" i="37"/>
  <c r="H17" i="37"/>
  <c r="B18" i="1"/>
  <c r="B16" i="1"/>
  <c r="B15" i="1"/>
  <c r="B14" i="1"/>
  <c r="B13" i="1"/>
  <c r="B12" i="1"/>
  <c r="B8" i="1"/>
  <c r="B7" i="1"/>
  <c r="B5" i="1"/>
  <c r="B6" i="1"/>
</calcChain>
</file>

<file path=xl/sharedStrings.xml><?xml version="1.0" encoding="utf-8"?>
<sst xmlns="http://schemas.openxmlformats.org/spreadsheetml/2006/main" count="475" uniqueCount="258">
  <si>
    <t>1.</t>
  </si>
  <si>
    <t>2.</t>
  </si>
  <si>
    <t>3.</t>
  </si>
  <si>
    <t>4.</t>
  </si>
  <si>
    <t>5.</t>
  </si>
  <si>
    <t>7.</t>
  </si>
  <si>
    <t>8.</t>
  </si>
  <si>
    <t xml:space="preserve">EBITDAR </t>
  </si>
  <si>
    <t>EBITDAR</t>
  </si>
  <si>
    <t>9.</t>
  </si>
  <si>
    <t>10.</t>
  </si>
  <si>
    <t>11.</t>
  </si>
  <si>
    <t>12.</t>
  </si>
  <si>
    <t>Accor S.A.</t>
  </si>
  <si>
    <t>Aviva Otwarty Fundusz Emerytalny Aviva BZ WBK</t>
  </si>
  <si>
    <t>Net sales</t>
  </si>
  <si>
    <t>Outsourced services</t>
  </si>
  <si>
    <t>Employee benefit expense</t>
  </si>
  <si>
    <t>Raw materials and energy used</t>
  </si>
  <si>
    <t>Taxes and charges</t>
  </si>
  <si>
    <t>Consolidated income statement</t>
  </si>
  <si>
    <t>Operating EBITDA</t>
  </si>
  <si>
    <t>Depreciation and amortisation</t>
  </si>
  <si>
    <t>Result of other one-off events</t>
  </si>
  <si>
    <t>Finance income</t>
  </si>
  <si>
    <t>Finance costs</t>
  </si>
  <si>
    <t>Share of net losses of associates</t>
  </si>
  <si>
    <t>Income tax expense</t>
  </si>
  <si>
    <t>- attributable to owners of the parent</t>
  </si>
  <si>
    <t>- attributable to non-controlling interests</t>
  </si>
  <si>
    <t>Table of contents</t>
  </si>
  <si>
    <t>Consolidated statement of financial position</t>
  </si>
  <si>
    <t>Non-current assets</t>
  </si>
  <si>
    <t>Property, plant and equipment</t>
  </si>
  <si>
    <t>Intangible assets, of which:</t>
  </si>
  <si>
    <t>- goodwill</t>
  </si>
  <si>
    <t>Investments in associates</t>
  </si>
  <si>
    <t>Other financial assets</t>
  </si>
  <si>
    <t>Investment property</t>
  </si>
  <si>
    <t>Deferred tax assets</t>
  </si>
  <si>
    <t>Other long-term assets</t>
  </si>
  <si>
    <t>Current assets</t>
  </si>
  <si>
    <t>Inventories</t>
  </si>
  <si>
    <t>Trade receivables</t>
  </si>
  <si>
    <t>Income tax receivables</t>
  </si>
  <si>
    <t>Other short-term receivables</t>
  </si>
  <si>
    <t>Financial assets at fair value through profit or loss</t>
  </si>
  <si>
    <t>Cash and cash equivalents</t>
  </si>
  <si>
    <t>Assets classified as held for sale</t>
  </si>
  <si>
    <t>TOTAL ASSETS</t>
  </si>
  <si>
    <t>Assets</t>
  </si>
  <si>
    <t>As at:</t>
  </si>
  <si>
    <t>Equity and liabilities</t>
  </si>
  <si>
    <t>Equity</t>
  </si>
  <si>
    <t>Equity attributable to owners of the parent</t>
  </si>
  <si>
    <t>Share capital</t>
  </si>
  <si>
    <t>Reserves</t>
  </si>
  <si>
    <t>Retained earnings</t>
  </si>
  <si>
    <t>Foreign currency translation reserve</t>
  </si>
  <si>
    <t>Non-controlling interests</t>
  </si>
  <si>
    <t>Non-current liabilities</t>
  </si>
  <si>
    <t>Borrowings</t>
  </si>
  <si>
    <t>Deferred tax liabilities</t>
  </si>
  <si>
    <t>Other non-current liabilities</t>
  </si>
  <si>
    <t>Provision for retirement benefits and similar obligations</t>
  </si>
  <si>
    <t>Provisions for liabilities</t>
  </si>
  <si>
    <t>Current liabilities</t>
  </si>
  <si>
    <t>Trade payables</t>
  </si>
  <si>
    <t>Current tax liabilities</t>
  </si>
  <si>
    <t>Other current liabilities</t>
  </si>
  <si>
    <t>TOTAL EQUITY AND LIABILITIES</t>
  </si>
  <si>
    <t>Bonds</t>
  </si>
  <si>
    <t>Liabilities associated with assets classified as held for sale</t>
  </si>
  <si>
    <t>Retained
earnings</t>
  </si>
  <si>
    <t>Foreign
currency
translation
reserve</t>
  </si>
  <si>
    <t>Non-controlling
interests</t>
  </si>
  <si>
    <t>Total</t>
  </si>
  <si>
    <t>Consolidated statement of changes in shareholders’ equity</t>
  </si>
  <si>
    <t>- net profit for the period</t>
  </si>
  <si>
    <t>- other comprehensive income/(loss)</t>
  </si>
  <si>
    <t>- dividends</t>
  </si>
  <si>
    <t>- net loss for the period</t>
  </si>
  <si>
    <t>Total comprehensive income/(loss) for the period</t>
  </si>
  <si>
    <t>Consolidated statement of cash flows</t>
  </si>
  <si>
    <t>OPERATING ACTIVITIES</t>
  </si>
  <si>
    <t>Adjustments:</t>
  </si>
  <si>
    <t>Change in receivables</t>
  </si>
  <si>
    <t>Change in deferred revenue</t>
  </si>
  <si>
    <t>Change in provisions</t>
  </si>
  <si>
    <t>Change in inventories</t>
  </si>
  <si>
    <t>Other adjustments</t>
  </si>
  <si>
    <t>Cash generated from operations</t>
  </si>
  <si>
    <t>Income taxes paid</t>
  </si>
  <si>
    <t>INVESTING ACTIVITIES</t>
  </si>
  <si>
    <t>Net cash generated by operating activities</t>
  </si>
  <si>
    <t>Interest received</t>
  </si>
  <si>
    <t>Other investing cash inflows</t>
  </si>
  <si>
    <t>FINANCING ACTIVITIES</t>
  </si>
  <si>
    <t>Proceeds from borrowings</t>
  </si>
  <si>
    <t>Interest paid and other financing cash outflows resulting from received borrowings</t>
  </si>
  <si>
    <t xml:space="preserve">Change in cash and cash equivalents </t>
  </si>
  <si>
    <t>Effects of exchange rate changes on the balance of cash held in foreign currencies</t>
  </si>
  <si>
    <t>Operating segments</t>
  </si>
  <si>
    <t>Up&amp;Midscale
Hotels</t>
  </si>
  <si>
    <t>Economy 
Hotels</t>
  </si>
  <si>
    <t>Unallocated
operations and
consolidation
adjustments</t>
  </si>
  <si>
    <t>Segment revenue, of which:</t>
  </si>
  <si>
    <t>Sale to external clients</t>
  </si>
  <si>
    <t>Operating profit (loss) without the effects of one-off events</t>
  </si>
  <si>
    <t>Result of one-off events</t>
  </si>
  <si>
    <t>Operating profit (loss) (EBIT)</t>
  </si>
  <si>
    <t>Finance income/costs</t>
  </si>
  <si>
    <t>Income tax</t>
  </si>
  <si>
    <t>Net profit (loss)</t>
  </si>
  <si>
    <t>Capital expenditure</t>
  </si>
  <si>
    <t>Income statement – analytical approach</t>
  </si>
  <si>
    <t>as reported</t>
  </si>
  <si>
    <t>Poland</t>
  </si>
  <si>
    <t>Hungary</t>
  </si>
  <si>
    <t>Czech Republic</t>
  </si>
  <si>
    <t>Other countries</t>
  </si>
  <si>
    <t>Operating loss (EBIT) without the effects of one-off events</t>
  </si>
  <si>
    <t>Operating loss (EBIT)</t>
  </si>
  <si>
    <t xml:space="preserve">  Net result from financing activities</t>
  </si>
  <si>
    <t>Operating ratios</t>
  </si>
  <si>
    <t>Operating ratios of owned hotels* by category</t>
  </si>
  <si>
    <t>Orbis Hotel Group</t>
  </si>
  <si>
    <t>Occupancy rate (%)</t>
  </si>
  <si>
    <t>Average Room Rate (ARR) in PLN (net of VAT)</t>
  </si>
  <si>
    <t>Revenue per Available Room (RevPAR) in PLN</t>
  </si>
  <si>
    <t>Economy Hotels</t>
  </si>
  <si>
    <t>Up&amp;Midscale Hotels (3 stars and more)</t>
  </si>
  <si>
    <t>Operating ratios of owned hotels* by geographical segments</t>
  </si>
  <si>
    <t>Operating ratios of managed and franchised hotels by category</t>
  </si>
  <si>
    <t>Operating ratios of managed and franchised hotels by geographical segments</t>
  </si>
  <si>
    <t>The Orbis Group’s hotel portfolio</t>
  </si>
  <si>
    <t>Number of hotels, of which:</t>
  </si>
  <si>
    <t>Owned and leased hotels</t>
  </si>
  <si>
    <t>Managed hotels</t>
  </si>
  <si>
    <t>Franchised hotels</t>
  </si>
  <si>
    <t>Number of rooms, of which in:</t>
  </si>
  <si>
    <t>Structure of the Orbis Group's clients</t>
  </si>
  <si>
    <t>Orbis Group</t>
  </si>
  <si>
    <t>Business</t>
  </si>
  <si>
    <t>Leisure</t>
  </si>
  <si>
    <t>Average employment in Orbis Group</t>
  </si>
  <si>
    <t>The structure of the Group</t>
  </si>
  <si>
    <t>Shareholder</t>
  </si>
  <si>
    <t>The Issuer’s shareholders</t>
  </si>
  <si>
    <t>Number of shares and
voting rights</t>
  </si>
  <si>
    <t>Percentage share of share capital and no. Of voting rights at the GM</t>
  </si>
  <si>
    <t>Gain on disposal of total or partial interest in subsidiaries, affiliates and associates</t>
  </si>
  <si>
    <t>Earnings per ordinary share</t>
  </si>
  <si>
    <t>Basic and diluted profit per share attributable to owners of the parent for the period (in PLN)</t>
  </si>
  <si>
    <t>Repayment of borrowings</t>
  </si>
  <si>
    <t>Interest, borrowing costs and dividends</t>
  </si>
  <si>
    <t>Gain on disposal of partial or total interests in subsidiaries, affiliates and associates</t>
  </si>
  <si>
    <t>Other expenses by nature</t>
  </si>
  <si>
    <t>Net other operating income/(expenses)</t>
  </si>
  <si>
    <t>Rental expense</t>
  </si>
  <si>
    <t>Restructuring cost</t>
  </si>
  <si>
    <t>Deferred revenue</t>
  </si>
  <si>
    <t>Net cash used in investing activities</t>
  </si>
  <si>
    <t>Cash and cash equivalents at the beginning of the period</t>
  </si>
  <si>
    <t>Cash and cash equivalents at the end of the period</t>
  </si>
  <si>
    <t>Items that may be reclassified subsequently to profit or loss:</t>
  </si>
  <si>
    <t>Exchange differences on translating foreign operations</t>
  </si>
  <si>
    <t>Consolidated statement of comprehensive income</t>
  </si>
  <si>
    <t>Attributable to:</t>
  </si>
  <si>
    <t>Owners of the parent</t>
  </si>
  <si>
    <t>Items that will not be reclassified subsequently to profit or loss:</t>
  </si>
  <si>
    <t>Actuarial gains/losses arising from the defined benefit plan</t>
  </si>
  <si>
    <t>Other financial liabilities</t>
  </si>
  <si>
    <t>The effective portion of the gain or loss on the hedging instrument entered into for cash flow hedges</t>
  </si>
  <si>
    <t>Profit before tax</t>
  </si>
  <si>
    <t>Other comprehensive income after tax</t>
  </si>
  <si>
    <t>Net cash generated by/(used in) financing activities</t>
  </si>
  <si>
    <t>Liabilities accociated with tangible assets</t>
  </si>
  <si>
    <t>Income tax relating to items that will not be reclassified sebsequently</t>
  </si>
  <si>
    <t>Income tax relating to items that may be reclassified sebsequently</t>
  </si>
  <si>
    <t>Revaluation of non-current assets</t>
  </si>
  <si>
    <t>Short-term financial assets</t>
  </si>
  <si>
    <t>Result on sale and liquidation of real property</t>
  </si>
  <si>
    <t>Gain from investing activities</t>
  </si>
  <si>
    <t>1st quarter of 2016</t>
  </si>
  <si>
    <t>Net sales "like-for-like"</t>
  </si>
  <si>
    <t>Operating EBITDA "like-for-like"</t>
  </si>
  <si>
    <t>change (%)</t>
  </si>
  <si>
    <t>"like-for_like"</t>
  </si>
  <si>
    <t>of which: subsidiary Accor S.A. - Accor Polska Sp. z o.o.</t>
  </si>
  <si>
    <t>Net profit/(loss) for the period</t>
  </si>
  <si>
    <t>Operating profit/(loss) without the effects of one-off events</t>
  </si>
  <si>
    <t>Operating profit/(loss)</t>
  </si>
  <si>
    <t>Profit/(loss) before tax</t>
  </si>
  <si>
    <t>Share of net (profits)/losses of associates</t>
  </si>
  <si>
    <t>Proceeds from related parties</t>
  </si>
  <si>
    <t>Change in liabilities, excluding borrowings</t>
  </si>
  <si>
    <t>Consolidated value - 1st quarter of 2016</t>
  </si>
  <si>
    <t>1st quarter of 2017</t>
  </si>
  <si>
    <t>March 31, 2017</t>
  </si>
  <si>
    <t>Balance as at January 1, 2017</t>
  </si>
  <si>
    <t>Balance as at March 31, 2017</t>
  </si>
  <si>
    <t>Consolidated value - 1st quarter of 2017</t>
  </si>
  <si>
    <t>1th quarter of 2017</t>
  </si>
  <si>
    <t>* The Company excluded from consolidation, it does not pursue business activities</t>
  </si>
  <si>
    <t>Interest paid and other financing cash outflows resulting from bonds</t>
  </si>
  <si>
    <t>2,7 p.p.</t>
  </si>
  <si>
    <t>1,0 p.p.</t>
  </si>
  <si>
    <t>Geographical segments</t>
  </si>
  <si>
    <t>Mutual eliminations and consolidation adjustments</t>
  </si>
  <si>
    <t>Total comprehensive loss for the period</t>
  </si>
  <si>
    <t>- other comprehensive income</t>
  </si>
  <si>
    <t>Total comprehensive income for the period</t>
  </si>
  <si>
    <t>- other comprehensive loss</t>
  </si>
  <si>
    <t>Foreign exchange loss</t>
  </si>
  <si>
    <t xml:space="preserve">Proceeds from disposal of property, plant, equipment and intangible assets </t>
  </si>
  <si>
    <t>Other investing cash outflows</t>
  </si>
  <si>
    <t>Sale to other segments</t>
  </si>
  <si>
    <t>Metlife Otwarty Fundusz Emerytalny and Metlife Dobrowolny Fundusz Emerytalny managed by Metlife Powszechne Towarzystwo Emerytalne S.A.</t>
  </si>
  <si>
    <t xml:space="preserve">Nationale-Nederlanden Otwarty Fundusz Emerytalny </t>
  </si>
  <si>
    <t>Other payments for property, plant and equipment and intangible assets</t>
  </si>
  <si>
    <t>Buy-back of leased hotels</t>
  </si>
  <si>
    <t>* Include results of owned and leased hotels of the following companies: Orbis S.A., UAB Hekon, Katerinska Hotel s.r.o., Accor Pannonia Hotels Zrt., Accor Pannonia Slovakia, Accor Hotels Romania S.R.L.</t>
  </si>
  <si>
    <t>6.</t>
  </si>
  <si>
    <t>13.</t>
  </si>
  <si>
    <t>1st quarter of 2018</t>
  </si>
  <si>
    <t>December 31, 2017</t>
  </si>
  <si>
    <t>March 31, 2018</t>
  </si>
  <si>
    <t>Twelve months ended December 31, 2017</t>
  </si>
  <si>
    <t>Balance as at December 31, 2017</t>
  </si>
  <si>
    <t>of which: three months ended March 31, 2017</t>
  </si>
  <si>
    <t>Three months ended March 31, 2018</t>
  </si>
  <si>
    <t>Balance as at March 31, 2018</t>
  </si>
  <si>
    <t>Consolidated value - 1st quarter of 2018</t>
  </si>
  <si>
    <t>March 31, 2018/
March 31, 2017</t>
  </si>
  <si>
    <t>1th quarter of 2018</t>
  </si>
  <si>
    <r>
      <rPr>
        <b/>
        <sz val="14"/>
        <color theme="0"/>
        <rFont val="Arial"/>
        <family val="2"/>
        <charset val="238"/>
      </rPr>
      <t>Selected financial and operating figures Orbis Group</t>
    </r>
    <r>
      <rPr>
        <sz val="14"/>
        <color theme="0"/>
        <rFont val="Arial"/>
        <family val="2"/>
        <charset val="238"/>
      </rPr>
      <t xml:space="preserve">
</t>
    </r>
    <r>
      <rPr>
        <sz val="10"/>
        <color theme="0"/>
        <rFont val="Arial"/>
        <family val="2"/>
        <charset val="238"/>
      </rPr>
      <t>April 27, 2018</t>
    </r>
  </si>
  <si>
    <t>3,0 p.p.</t>
  </si>
  <si>
    <t>0,8 p.p.</t>
  </si>
  <si>
    <t>-0.7 p.p.</t>
  </si>
  <si>
    <t>3,8 p.p.</t>
  </si>
  <si>
    <t>1,6 p.p.</t>
  </si>
  <si>
    <t>3.6 p.p.</t>
  </si>
  <si>
    <t>6,1 p.p.</t>
  </si>
  <si>
    <t>Impairment loss on receivables</t>
  </si>
  <si>
    <t>Consolidated value</t>
  </si>
  <si>
    <t>Other</t>
  </si>
  <si>
    <t>Room revenue</t>
  </si>
  <si>
    <t>Food &amp; beverage revenue</t>
  </si>
  <si>
    <t>Franchise and management revenue</t>
  </si>
  <si>
    <t>Balance as at January 1, 2018 (reported)</t>
  </si>
  <si>
    <t>Balance as at January 1, 2018 (restated)</t>
  </si>
  <si>
    <t>- adjustment for implementation of MSSF 15</t>
  </si>
  <si>
    <t>Division of revenues</t>
  </si>
  <si>
    <t>Revenues by type of services:</t>
  </si>
  <si>
    <t>Revenues by geographical area:</t>
  </si>
  <si>
    <t>14.</t>
  </si>
  <si>
    <t>Loss before 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</si>
</sst>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z_ł_-;\-* #,##0.00\ _z_ł_-;_-* &quot;-&quot;??\ _z_ł_-;_-@_-"/>
    <numFmt numFmtId="164" formatCode="_ * #,##0.00_)\ _z_ł_ ;_ * \(#,##0.00\)\ _z_ł_ ;_ * &quot;-&quot;??_)\ _z_ł_ ;_ @_ "/>
    <numFmt numFmtId="165" formatCode="#,##0;\(#,##0\)"/>
    <numFmt numFmtId="166" formatCode="_-* #,##0\ _z_ł_-;\-* #,##0\ _z_ł_-;_-* &quot;-&quot;??\ _z_ł_-;_-@_-"/>
    <numFmt numFmtId="167" formatCode="#,##0.00;\(#,##0.00\)"/>
    <numFmt numFmtId="168" formatCode="0.0%"/>
    <numFmt numFmtId="169" formatCode="0.0"/>
  </numFmts>
  <fonts count="35" x14ac:knownFonts="1"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u/>
      <sz val="12"/>
      <color theme="10"/>
      <name val="Calibri"/>
      <family val="2"/>
      <charset val="238"/>
      <scheme val="minor"/>
    </font>
    <font>
      <u/>
      <sz val="12"/>
      <color theme="1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4"/>
      <color theme="0"/>
      <name val="Arial"/>
      <family val="2"/>
      <charset val="238"/>
    </font>
    <font>
      <sz val="12"/>
      <name val="Arial"/>
      <family val="2"/>
    </font>
    <font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u/>
      <sz val="12"/>
      <name val="Calibri"/>
      <family val="2"/>
      <charset val="238"/>
      <scheme val="minor"/>
    </font>
    <font>
      <sz val="12"/>
      <color rgb="FFFF0000"/>
      <name val="Arial"/>
      <family val="2"/>
      <charset val="238"/>
    </font>
    <font>
      <b/>
      <sz val="14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8"/>
      <name val="Calibri"/>
      <family val="2"/>
      <charset val="238"/>
      <scheme val="minor"/>
    </font>
    <font>
      <sz val="9"/>
      <color rgb="FFFFFFFF"/>
      <name val="Arial"/>
      <family val="2"/>
      <charset val="238"/>
    </font>
    <font>
      <b/>
      <sz val="9"/>
      <color rgb="FFFFFFFF"/>
      <name val="Arial"/>
      <family val="2"/>
      <charset val="238"/>
    </font>
    <font>
      <i/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name val="Arial"/>
      <family val="2"/>
      <charset val="238"/>
    </font>
    <font>
      <sz val="9"/>
      <color theme="0"/>
      <name val="Arial"/>
      <family val="2"/>
      <charset val="238"/>
    </font>
    <font>
      <b/>
      <u/>
      <sz val="9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9"/>
      <color rgb="FF606992"/>
      <name val="Arial"/>
      <family val="2"/>
      <charset val="238"/>
    </font>
    <font>
      <sz val="9"/>
      <color rgb="FFFF0000"/>
      <name val="Arial"/>
      <family val="2"/>
      <charset val="238"/>
    </font>
    <font>
      <u/>
      <sz val="9"/>
      <color theme="10"/>
      <name val="Arial"/>
      <family val="2"/>
      <charset val="238"/>
    </font>
    <font>
      <u/>
      <sz val="12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5F6A90"/>
        <bgColor indexed="64"/>
      </patternFill>
    </fill>
    <fill>
      <patternFill patternType="solid">
        <fgColor rgb="FF60699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E"/>
        <bgColor indexed="64"/>
      </patternFill>
    </fill>
    <fill>
      <patternFill patternType="solid">
        <fgColor rgb="FF596385"/>
        <bgColor indexed="64"/>
      </patternFill>
    </fill>
    <fill>
      <patternFill patternType="solid">
        <fgColor rgb="FF5C678B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ck">
        <color rgb="FFFFFFFF"/>
      </left>
      <right style="thick">
        <color rgb="FFFFFFFF"/>
      </right>
      <top/>
      <bottom style="thick">
        <color rgb="FFFFFFFF"/>
      </bottom>
      <diagonal/>
    </border>
    <border>
      <left/>
      <right style="thick">
        <color rgb="FFFFFFFF"/>
      </right>
      <top/>
      <bottom style="thick">
        <color rgb="FFFFFFFF"/>
      </bottom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/>
      <right style="thick">
        <color rgb="FFFFFFFF"/>
      </right>
      <top/>
      <bottom/>
      <diagonal/>
    </border>
    <border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 style="thick">
        <color rgb="FFFFFFFF"/>
      </left>
      <right style="thick">
        <color rgb="FFFFFFFF"/>
      </right>
      <top style="thick">
        <color rgb="FFFFFFFF"/>
      </top>
      <bottom/>
      <diagonal/>
    </border>
    <border>
      <left/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/>
      <right/>
      <top style="thick">
        <color rgb="FFFFFFFF"/>
      </top>
      <bottom style="thick">
        <color rgb="FFFFFFFF"/>
      </bottom>
      <diagonal/>
    </border>
    <border>
      <left style="thick">
        <color rgb="FFFFFFFF"/>
      </left>
      <right/>
      <top style="thick">
        <color rgb="FFFFFFFF"/>
      </top>
      <bottom style="thick">
        <color rgb="FFFFFFFF"/>
      </bottom>
      <diagonal/>
    </border>
    <border>
      <left/>
      <right/>
      <top/>
      <bottom style="thick">
        <color rgb="FFFFFFFF"/>
      </bottom>
      <diagonal/>
    </border>
    <border>
      <left style="thick">
        <color rgb="FFFFFFFF"/>
      </left>
      <right/>
      <top/>
      <bottom style="thick">
        <color rgb="FFFFFFFF"/>
      </bottom>
      <diagonal/>
    </border>
    <border>
      <left/>
      <right style="thick">
        <color rgb="FFFFFFFF"/>
      </right>
      <top style="thick">
        <color rgb="FFFFFFFF"/>
      </top>
      <bottom/>
      <diagonal/>
    </border>
  </borders>
  <cellStyleXfs count="361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0" fontId="5" fillId="0" borderId="0" applyNumberFormat="0" applyFill="0" applyBorder="0" applyAlignment="0" applyProtection="0"/>
  </cellStyleXfs>
  <cellXfs count="202">
    <xf numFmtId="0" fontId="0" fillId="0" borderId="0" xfId="0"/>
    <xf numFmtId="0" fontId="7" fillId="2" borderId="0" xfId="0" applyFont="1" applyFill="1"/>
    <xf numFmtId="0" fontId="6" fillId="2" borderId="0" xfId="0" applyFont="1" applyFill="1"/>
    <xf numFmtId="0" fontId="9" fillId="2" borderId="0" xfId="0" applyFont="1" applyFill="1"/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0" fontId="4" fillId="2" borderId="0" xfId="11" applyFill="1"/>
    <xf numFmtId="0" fontId="8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left" vertical="center"/>
    </xf>
    <xf numFmtId="0" fontId="13" fillId="2" borderId="0" xfId="0" applyFont="1" applyFill="1"/>
    <xf numFmtId="0" fontId="14" fillId="2" borderId="0" xfId="0" applyFont="1" applyFill="1" applyAlignment="1">
      <alignment horizontal="center" wrapText="1"/>
    </xf>
    <xf numFmtId="0" fontId="14" fillId="0" borderId="0" xfId="0" applyFont="1" applyAlignment="1">
      <alignment horizontal="center" vertical="center"/>
    </xf>
    <xf numFmtId="0" fontId="15" fillId="2" borderId="0" xfId="11" applyFont="1" applyFill="1"/>
    <xf numFmtId="0" fontId="16" fillId="2" borderId="0" xfId="0" applyFont="1" applyFill="1" applyAlignment="1">
      <alignment wrapText="1"/>
    </xf>
    <xf numFmtId="0" fontId="14" fillId="0" borderId="0" xfId="0" applyFont="1" applyFill="1" applyBorder="1" applyAlignment="1">
      <alignment horizontal="center" vertical="center"/>
    </xf>
    <xf numFmtId="0" fontId="11" fillId="2" borderId="0" xfId="0" applyFont="1" applyFill="1"/>
    <xf numFmtId="3" fontId="6" fillId="2" borderId="0" xfId="0" applyNumberFormat="1" applyFont="1" applyFill="1"/>
    <xf numFmtId="0" fontId="12" fillId="2" borderId="0" xfId="0" applyFont="1" applyFill="1" applyAlignment="1">
      <alignment wrapText="1"/>
    </xf>
    <xf numFmtId="0" fontId="21" fillId="4" borderId="2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165" fontId="12" fillId="0" borderId="2" xfId="0" applyNumberFormat="1" applyFont="1" applyBorder="1" applyAlignment="1">
      <alignment horizontal="right" vertical="center" wrapText="1"/>
    </xf>
    <xf numFmtId="0" fontId="22" fillId="0" borderId="1" xfId="0" applyFont="1" applyBorder="1" applyAlignment="1">
      <alignment horizontal="left" vertical="center"/>
    </xf>
    <xf numFmtId="0" fontId="12" fillId="2" borderId="0" xfId="0" applyFont="1" applyFill="1"/>
    <xf numFmtId="0" fontId="12" fillId="0" borderId="1" xfId="0" applyFont="1" applyFill="1" applyBorder="1" applyAlignment="1">
      <alignment horizontal="left" vertical="center"/>
    </xf>
    <xf numFmtId="0" fontId="23" fillId="10" borderId="5" xfId="0" applyFont="1" applyFill="1" applyBorder="1" applyAlignment="1">
      <alignment horizontal="left" vertical="center"/>
    </xf>
    <xf numFmtId="0" fontId="12" fillId="5" borderId="7" xfId="0" applyFont="1" applyFill="1" applyBorder="1" applyAlignment="1">
      <alignment horizontal="right" vertical="center"/>
    </xf>
    <xf numFmtId="0" fontId="12" fillId="5" borderId="7" xfId="0" applyFont="1" applyFill="1" applyBorder="1" applyAlignment="1">
      <alignment horizontal="right" vertical="center" wrapText="1"/>
    </xf>
    <xf numFmtId="168" fontId="12" fillId="2" borderId="0" xfId="348" applyNumberFormat="1" applyFont="1" applyFill="1" applyBorder="1"/>
    <xf numFmtId="0" fontId="23" fillId="10" borderId="1" xfId="0" applyFont="1" applyFill="1" applyBorder="1" applyAlignment="1">
      <alignment horizontal="left" vertical="center"/>
    </xf>
    <xf numFmtId="0" fontId="12" fillId="5" borderId="0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right" vertical="center" wrapText="1"/>
    </xf>
    <xf numFmtId="10" fontId="12" fillId="2" borderId="0" xfId="0" applyNumberFormat="1" applyFont="1" applyFill="1" applyBorder="1" applyAlignment="1">
      <alignment horizontal="right" vertical="center" wrapText="1"/>
    </xf>
    <xf numFmtId="0" fontId="12" fillId="2" borderId="7" xfId="0" applyFont="1" applyFill="1" applyBorder="1" applyAlignment="1">
      <alignment horizontal="right" vertical="center"/>
    </xf>
    <xf numFmtId="0" fontId="12" fillId="2" borderId="7" xfId="0" applyFont="1" applyFill="1" applyBorder="1" applyAlignment="1">
      <alignment horizontal="right" vertical="center" wrapText="1"/>
    </xf>
    <xf numFmtId="0" fontId="23" fillId="10" borderId="7" xfId="0" applyFont="1" applyFill="1" applyBorder="1" applyAlignment="1">
      <alignment horizontal="right" vertical="center"/>
    </xf>
    <xf numFmtId="168" fontId="23" fillId="10" borderId="0" xfId="348" applyNumberFormat="1" applyFont="1" applyFill="1" applyBorder="1"/>
    <xf numFmtId="0" fontId="12" fillId="5" borderId="2" xfId="0" applyFont="1" applyFill="1" applyBorder="1" applyAlignment="1">
      <alignment horizontal="right" vertical="center"/>
    </xf>
    <xf numFmtId="168" fontId="12" fillId="2" borderId="7" xfId="0" applyNumberFormat="1" applyFont="1" applyFill="1" applyBorder="1" applyAlignment="1">
      <alignment horizontal="right" vertical="center" wrapText="1"/>
    </xf>
    <xf numFmtId="165" fontId="23" fillId="10" borderId="2" xfId="0" applyNumberFormat="1" applyFont="1" applyFill="1" applyBorder="1" applyAlignment="1">
      <alignment horizontal="right" vertical="center"/>
    </xf>
    <xf numFmtId="165" fontId="12" fillId="5" borderId="2" xfId="0" applyNumberFormat="1" applyFont="1" applyFill="1" applyBorder="1" applyAlignment="1">
      <alignment horizontal="right" vertical="center"/>
    </xf>
    <xf numFmtId="166" fontId="12" fillId="5" borderId="2" xfId="346" applyNumberFormat="1" applyFont="1" applyFill="1" applyBorder="1" applyAlignment="1">
      <alignment horizontal="right" vertical="center" wrapText="1" indent="1"/>
    </xf>
    <xf numFmtId="168" fontId="24" fillId="0" borderId="0" xfId="359" applyNumberFormat="1" applyFont="1" applyFill="1" applyBorder="1"/>
    <xf numFmtId="166" fontId="23" fillId="10" borderId="2" xfId="346" applyNumberFormat="1" applyFont="1" applyFill="1" applyBorder="1" applyAlignment="1">
      <alignment horizontal="right" vertical="center" wrapText="1" indent="1"/>
    </xf>
    <xf numFmtId="0" fontId="21" fillId="4" borderId="5" xfId="0" applyFont="1" applyFill="1" applyBorder="1" applyAlignment="1">
      <alignment horizontal="center" vertical="center"/>
    </xf>
    <xf numFmtId="0" fontId="21" fillId="4" borderId="7" xfId="0" applyFont="1" applyFill="1" applyBorder="1" applyAlignment="1">
      <alignment horizontal="center" vertical="center" wrapText="1"/>
    </xf>
    <xf numFmtId="166" fontId="12" fillId="5" borderId="2" xfId="346" applyNumberFormat="1" applyFont="1" applyFill="1" applyBorder="1" applyAlignment="1">
      <alignment horizontal="right" vertical="center"/>
    </xf>
    <xf numFmtId="0" fontId="22" fillId="5" borderId="1" xfId="0" applyFont="1" applyFill="1" applyBorder="1" applyAlignment="1">
      <alignment horizontal="left" vertical="center"/>
    </xf>
    <xf numFmtId="166" fontId="22" fillId="5" borderId="2" xfId="346" applyNumberFormat="1" applyFont="1" applyFill="1" applyBorder="1" applyAlignment="1">
      <alignment horizontal="right" vertical="center"/>
    </xf>
    <xf numFmtId="0" fontId="22" fillId="5" borderId="2" xfId="0" applyFont="1" applyFill="1" applyBorder="1" applyAlignment="1">
      <alignment horizontal="right" vertical="center"/>
    </xf>
    <xf numFmtId="168" fontId="12" fillId="2" borderId="0" xfId="348" applyNumberFormat="1" applyFont="1" applyFill="1"/>
    <xf numFmtId="0" fontId="27" fillId="4" borderId="5" xfId="0" applyFont="1" applyFill="1" applyBorder="1" applyAlignment="1">
      <alignment horizontal="justify" vertical="center"/>
    </xf>
    <xf numFmtId="0" fontId="23" fillId="10" borderId="5" xfId="0" applyFont="1" applyFill="1" applyBorder="1" applyAlignment="1">
      <alignment horizontal="justify" vertical="center"/>
    </xf>
    <xf numFmtId="0" fontId="12" fillId="5" borderId="7" xfId="0" applyFont="1" applyFill="1" applyBorder="1" applyAlignment="1">
      <alignment horizontal="justify" vertical="center"/>
    </xf>
    <xf numFmtId="0" fontId="23" fillId="10" borderId="1" xfId="0" applyFont="1" applyFill="1" applyBorder="1" applyAlignment="1">
      <alignment horizontal="justify" vertical="center"/>
    </xf>
    <xf numFmtId="165" fontId="23" fillId="10" borderId="2" xfId="346" applyNumberFormat="1" applyFont="1" applyFill="1" applyBorder="1" applyAlignment="1">
      <alignment horizontal="right" vertical="center"/>
    </xf>
    <xf numFmtId="0" fontId="23" fillId="0" borderId="1" xfId="0" applyFont="1" applyBorder="1" applyAlignment="1">
      <alignment horizontal="justify" vertical="center"/>
    </xf>
    <xf numFmtId="0" fontId="12" fillId="5" borderId="1" xfId="0" applyFont="1" applyFill="1" applyBorder="1" applyAlignment="1">
      <alignment horizontal="justify" vertical="center"/>
    </xf>
    <xf numFmtId="165" fontId="12" fillId="5" borderId="2" xfId="346" applyNumberFormat="1" applyFont="1" applyFill="1" applyBorder="1" applyAlignment="1">
      <alignment horizontal="right" vertical="center"/>
    </xf>
    <xf numFmtId="0" fontId="12" fillId="5" borderId="3" xfId="0" applyFont="1" applyFill="1" applyBorder="1" applyAlignment="1">
      <alignment horizontal="justify" vertical="center"/>
    </xf>
    <xf numFmtId="0" fontId="21" fillId="8" borderId="4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horizontal="right" vertical="center" wrapText="1"/>
    </xf>
    <xf numFmtId="165" fontId="23" fillId="10" borderId="5" xfId="346" applyNumberFormat="1" applyFont="1" applyFill="1" applyBorder="1" applyAlignment="1">
      <alignment horizontal="right" vertical="center"/>
    </xf>
    <xf numFmtId="165" fontId="23" fillId="10" borderId="7" xfId="346" applyNumberFormat="1" applyFont="1" applyFill="1" applyBorder="1" applyAlignment="1">
      <alignment horizontal="right" vertical="center"/>
    </xf>
    <xf numFmtId="165" fontId="23" fillId="10" borderId="7" xfId="346" applyNumberFormat="1" applyFont="1" applyFill="1" applyBorder="1" applyAlignment="1">
      <alignment horizontal="right" vertical="center" wrapText="1"/>
    </xf>
    <xf numFmtId="165" fontId="12" fillId="5" borderId="2" xfId="346" applyNumberFormat="1" applyFont="1" applyFill="1" applyBorder="1" applyAlignment="1">
      <alignment horizontal="right" vertical="center" wrapText="1"/>
    </xf>
    <xf numFmtId="165" fontId="23" fillId="5" borderId="2" xfId="346" applyNumberFormat="1" applyFont="1" applyFill="1" applyBorder="1" applyAlignment="1">
      <alignment horizontal="right" vertical="center" wrapText="1"/>
    </xf>
    <xf numFmtId="165" fontId="12" fillId="5" borderId="6" xfId="346" applyNumberFormat="1" applyFont="1" applyFill="1" applyBorder="1" applyAlignment="1">
      <alignment horizontal="right" vertical="center" wrapText="1"/>
    </xf>
    <xf numFmtId="165" fontId="23" fillId="5" borderId="6" xfId="346" applyNumberFormat="1" applyFont="1" applyFill="1" applyBorder="1" applyAlignment="1">
      <alignment horizontal="right" vertical="center" wrapText="1"/>
    </xf>
    <xf numFmtId="0" fontId="12" fillId="0" borderId="2" xfId="0" applyFont="1" applyBorder="1" applyAlignment="1">
      <alignment horizontal="right" vertical="center" wrapText="1"/>
    </xf>
    <xf numFmtId="165" fontId="24" fillId="9" borderId="0" xfId="0" applyNumberFormat="1" applyFont="1" applyFill="1" applyBorder="1" applyAlignment="1" applyProtection="1">
      <alignment horizontal="right" vertical="center"/>
      <protection locked="0"/>
    </xf>
    <xf numFmtId="165" fontId="23" fillId="10" borderId="2" xfId="0" applyNumberFormat="1" applyFont="1" applyFill="1" applyBorder="1" applyAlignment="1">
      <alignment horizontal="right" vertical="center" wrapText="1"/>
    </xf>
    <xf numFmtId="0" fontId="23" fillId="2" borderId="3" xfId="0" applyFont="1" applyFill="1" applyBorder="1" applyAlignment="1">
      <alignment horizontal="left" vertical="center"/>
    </xf>
    <xf numFmtId="165" fontId="24" fillId="9" borderId="0" xfId="0" applyNumberFormat="1" applyFont="1" applyFill="1" applyBorder="1" applyAlignment="1">
      <alignment horizontal="right" vertical="center" wrapText="1"/>
    </xf>
    <xf numFmtId="165" fontId="12" fillId="5" borderId="2" xfId="0" applyNumberFormat="1" applyFont="1" applyFill="1" applyBorder="1" applyAlignment="1">
      <alignment horizontal="right" vertical="center" wrapText="1"/>
    </xf>
    <xf numFmtId="0" fontId="23" fillId="10" borderId="1" xfId="0" applyFont="1" applyFill="1" applyBorder="1" applyAlignment="1">
      <alignment horizontal="left" vertical="center" wrapText="1"/>
    </xf>
    <xf numFmtId="0" fontId="20" fillId="4" borderId="1" xfId="0" applyFont="1" applyFill="1" applyBorder="1" applyAlignment="1">
      <alignment vertical="center"/>
    </xf>
    <xf numFmtId="0" fontId="23" fillId="10" borderId="5" xfId="0" applyFont="1" applyFill="1" applyBorder="1" applyAlignment="1">
      <alignment horizontal="left" vertical="center" wrapText="1"/>
    </xf>
    <xf numFmtId="0" fontId="12" fillId="5" borderId="1" xfId="0" applyFont="1" applyFill="1" applyBorder="1" applyAlignment="1">
      <alignment horizontal="left" vertical="center" wrapText="1"/>
    </xf>
    <xf numFmtId="0" fontId="23" fillId="5" borderId="1" xfId="0" applyFont="1" applyFill="1" applyBorder="1" applyAlignment="1">
      <alignment horizontal="left" vertical="center" wrapText="1"/>
    </xf>
    <xf numFmtId="165" fontId="23" fillId="6" borderId="2" xfId="0" applyNumberFormat="1" applyFont="1" applyFill="1" applyBorder="1" applyAlignment="1">
      <alignment horizontal="right" vertical="center"/>
    </xf>
    <xf numFmtId="0" fontId="12" fillId="10" borderId="3" xfId="0" applyFont="1" applyFill="1" applyBorder="1" applyAlignment="1">
      <alignment horizontal="left" vertical="center" wrapText="1"/>
    </xf>
    <xf numFmtId="167" fontId="12" fillId="10" borderId="4" xfId="0" applyNumberFormat="1" applyFont="1" applyFill="1" applyBorder="1" applyAlignment="1">
      <alignment horizontal="right" vertical="center"/>
    </xf>
    <xf numFmtId="0" fontId="23" fillId="10" borderId="6" xfId="0" applyFont="1" applyFill="1" applyBorder="1" applyAlignment="1">
      <alignment horizontal="left" vertical="center" wrapText="1"/>
    </xf>
    <xf numFmtId="165" fontId="23" fillId="10" borderId="6" xfId="0" applyNumberFormat="1" applyFont="1" applyFill="1" applyBorder="1" applyAlignment="1">
      <alignment horizontal="right" vertical="center" wrapText="1"/>
    </xf>
    <xf numFmtId="165" fontId="23" fillId="5" borderId="2" xfId="0" applyNumberFormat="1" applyFont="1" applyFill="1" applyBorder="1" applyAlignment="1">
      <alignment horizontal="right" vertical="center" wrapText="1"/>
    </xf>
    <xf numFmtId="165" fontId="25" fillId="5" borderId="2" xfId="0" applyNumberFormat="1" applyFont="1" applyFill="1" applyBorder="1" applyAlignment="1">
      <alignment horizontal="right" vertical="center"/>
    </xf>
    <xf numFmtId="0" fontId="12" fillId="5" borderId="3" xfId="0" applyFont="1" applyFill="1" applyBorder="1" applyAlignment="1">
      <alignment horizontal="left" vertical="center" wrapText="1"/>
    </xf>
    <xf numFmtId="165" fontId="25" fillId="5" borderId="10" xfId="0" applyNumberFormat="1" applyFont="1" applyFill="1" applyBorder="1" applyAlignment="1">
      <alignment horizontal="right" vertical="center"/>
    </xf>
    <xf numFmtId="165" fontId="25" fillId="5" borderId="4" xfId="0" applyNumberFormat="1" applyFont="1" applyFill="1" applyBorder="1" applyAlignment="1">
      <alignment horizontal="right" vertical="center"/>
    </xf>
    <xf numFmtId="0" fontId="23" fillId="10" borderId="6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vertical="center" wrapText="1"/>
    </xf>
    <xf numFmtId="0" fontId="12" fillId="5" borderId="0" xfId="0" applyFont="1" applyFill="1" applyBorder="1" applyAlignment="1">
      <alignment horizontal="left" vertical="center" wrapText="1"/>
    </xf>
    <xf numFmtId="165" fontId="25" fillId="5" borderId="0" xfId="0" applyNumberFormat="1" applyFont="1" applyFill="1" applyBorder="1" applyAlignment="1">
      <alignment horizontal="right" vertical="center"/>
    </xf>
    <xf numFmtId="165" fontId="12" fillId="2" borderId="2" xfId="0" applyNumberFormat="1" applyFont="1" applyFill="1" applyBorder="1" applyAlignment="1">
      <alignment horizontal="right" vertical="center" wrapText="1"/>
    </xf>
    <xf numFmtId="0" fontId="12" fillId="2" borderId="1" xfId="0" applyFont="1" applyFill="1" applyBorder="1" applyAlignment="1">
      <alignment horizontal="justify" vertical="center"/>
    </xf>
    <xf numFmtId="0" fontId="12" fillId="2" borderId="3" xfId="0" applyFont="1" applyFill="1" applyBorder="1" applyAlignment="1">
      <alignment horizontal="justify" vertical="center"/>
    </xf>
    <xf numFmtId="0" fontId="12" fillId="2" borderId="1" xfId="0" applyFont="1" applyFill="1" applyBorder="1" applyAlignment="1">
      <alignment horizontal="left" vertical="center" wrapText="1"/>
    </xf>
    <xf numFmtId="165" fontId="12" fillId="5" borderId="6" xfId="346" applyNumberFormat="1" applyFont="1" applyFill="1" applyBorder="1" applyAlignment="1">
      <alignment horizontal="right" vertical="center"/>
    </xf>
    <xf numFmtId="0" fontId="29" fillId="0" borderId="0" xfId="0" applyFont="1" applyFill="1" applyBorder="1" applyAlignment="1" applyProtection="1">
      <alignment vertical="center"/>
    </xf>
    <xf numFmtId="0" fontId="23" fillId="0" borderId="5" xfId="0" applyFont="1" applyFill="1" applyBorder="1" applyAlignment="1">
      <alignment horizontal="left" vertical="center" wrapText="1"/>
    </xf>
    <xf numFmtId="0" fontId="26" fillId="10" borderId="5" xfId="0" applyFont="1" applyFill="1" applyBorder="1" applyAlignment="1">
      <alignment horizontal="left" vertical="center" wrapText="1"/>
    </xf>
    <xf numFmtId="0" fontId="24" fillId="5" borderId="1" xfId="0" applyFont="1" applyFill="1" applyBorder="1" applyAlignment="1">
      <alignment horizontal="left" vertical="center" wrapText="1"/>
    </xf>
    <xf numFmtId="0" fontId="23" fillId="2" borderId="0" xfId="0" applyFont="1" applyFill="1" applyBorder="1" applyAlignment="1">
      <alignment horizontal="left" vertical="center"/>
    </xf>
    <xf numFmtId="166" fontId="24" fillId="5" borderId="2" xfId="346" applyNumberFormat="1" applyFont="1" applyFill="1" applyBorder="1" applyAlignment="1">
      <alignment horizontal="right" vertical="center" wrapText="1" indent="1"/>
    </xf>
    <xf numFmtId="165" fontId="12" fillId="2" borderId="2" xfId="0" applyNumberFormat="1" applyFont="1" applyFill="1" applyBorder="1" applyAlignment="1">
      <alignment horizontal="right" vertical="center"/>
    </xf>
    <xf numFmtId="165" fontId="12" fillId="5" borderId="2" xfId="346" applyNumberFormat="1" applyFont="1" applyFill="1" applyBorder="1" applyAlignment="1">
      <alignment vertical="center"/>
    </xf>
    <xf numFmtId="165" fontId="23" fillId="0" borderId="2" xfId="346" applyNumberFormat="1" applyFont="1" applyBorder="1" applyAlignment="1">
      <alignment vertical="center"/>
    </xf>
    <xf numFmtId="165" fontId="23" fillId="10" borderId="2" xfId="346" applyNumberFormat="1" applyFont="1" applyFill="1" applyBorder="1" applyAlignment="1">
      <alignment vertical="center"/>
    </xf>
    <xf numFmtId="165" fontId="23" fillId="5" borderId="2" xfId="346" applyNumberFormat="1" applyFont="1" applyFill="1" applyBorder="1" applyAlignment="1">
      <alignment vertical="center"/>
    </xf>
    <xf numFmtId="165" fontId="23" fillId="2" borderId="6" xfId="0" applyNumberFormat="1" applyFont="1" applyFill="1" applyBorder="1" applyAlignment="1">
      <alignment horizontal="right" vertical="center" wrapText="1"/>
    </xf>
    <xf numFmtId="165" fontId="23" fillId="2" borderId="4" xfId="0" applyNumberFormat="1" applyFont="1" applyFill="1" applyBorder="1" applyAlignment="1">
      <alignment horizontal="right" vertical="center" wrapText="1"/>
    </xf>
    <xf numFmtId="165" fontId="23" fillId="2" borderId="2" xfId="0" applyNumberFormat="1" applyFont="1" applyFill="1" applyBorder="1" applyAlignment="1">
      <alignment horizontal="right" vertical="center" wrapText="1"/>
    </xf>
    <xf numFmtId="168" fontId="12" fillId="2" borderId="0" xfId="0" applyNumberFormat="1" applyFont="1" applyFill="1"/>
    <xf numFmtId="0" fontId="12" fillId="5" borderId="2" xfId="0" applyFont="1" applyFill="1" applyBorder="1" applyAlignment="1">
      <alignment horizontal="right" vertical="center" wrapText="1"/>
    </xf>
    <xf numFmtId="169" fontId="12" fillId="5" borderId="2" xfId="0" applyNumberFormat="1" applyFont="1" applyFill="1" applyBorder="1" applyAlignment="1">
      <alignment horizontal="right" vertical="center"/>
    </xf>
    <xf numFmtId="169" fontId="12" fillId="5" borderId="2" xfId="0" applyNumberFormat="1" applyFont="1" applyFill="1" applyBorder="1" applyAlignment="1">
      <alignment horizontal="right" vertical="center" wrapText="1"/>
    </xf>
    <xf numFmtId="168" fontId="12" fillId="5" borderId="2" xfId="0" applyNumberFormat="1" applyFont="1" applyFill="1" applyBorder="1" applyAlignment="1">
      <alignment horizontal="right" vertical="center" wrapText="1"/>
    </xf>
    <xf numFmtId="169" fontId="25" fillId="5" borderId="2" xfId="0" applyNumberFormat="1" applyFont="1" applyFill="1" applyBorder="1" applyAlignment="1">
      <alignment horizontal="right" vertical="center" wrapText="1"/>
    </xf>
    <xf numFmtId="0" fontId="15" fillId="2" borderId="0" xfId="11" applyFont="1" applyFill="1" applyAlignment="1">
      <alignment horizontal="left" indent="1"/>
    </xf>
    <xf numFmtId="0" fontId="15" fillId="2" borderId="0" xfId="11" applyFont="1" applyFill="1" applyBorder="1" applyAlignment="1">
      <alignment horizontal="left" indent="1"/>
    </xf>
    <xf numFmtId="14" fontId="21" fillId="4" borderId="5" xfId="0" applyNumberFormat="1" applyFont="1" applyFill="1" applyBorder="1" applyAlignment="1">
      <alignment horizontal="center" vertical="center" wrapText="1"/>
    </xf>
    <xf numFmtId="14" fontId="21" fillId="4" borderId="7" xfId="0" applyNumberFormat="1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right" vertical="center"/>
    </xf>
    <xf numFmtId="165" fontId="12" fillId="0" borderId="2" xfId="346" applyNumberFormat="1" applyFont="1" applyFill="1" applyBorder="1" applyAlignment="1">
      <alignment horizontal="right" vertical="center" wrapText="1"/>
    </xf>
    <xf numFmtId="165" fontId="12" fillId="2" borderId="0" xfId="0" applyNumberFormat="1" applyFont="1" applyFill="1"/>
    <xf numFmtId="165" fontId="6" fillId="2" borderId="0" xfId="0" applyNumberFormat="1" applyFont="1" applyFill="1"/>
    <xf numFmtId="0" fontId="14" fillId="2" borderId="0" xfId="0" applyFont="1" applyFill="1" applyBorder="1" applyAlignment="1">
      <alignment horizontal="center" vertical="center"/>
    </xf>
    <xf numFmtId="0" fontId="21" fillId="4" borderId="2" xfId="0" applyFont="1" applyFill="1" applyBorder="1" applyAlignment="1">
      <alignment horizontal="center" vertical="center" wrapText="1"/>
    </xf>
    <xf numFmtId="0" fontId="12" fillId="5" borderId="0" xfId="0" applyFont="1" applyFill="1" applyBorder="1" applyAlignment="1">
      <alignment horizontal="right" vertical="center" wrapText="1"/>
    </xf>
    <xf numFmtId="168" fontId="24" fillId="2" borderId="0" xfId="0" applyNumberFormat="1" applyFont="1" applyFill="1"/>
    <xf numFmtId="168" fontId="31" fillId="2" borderId="0" xfId="0" applyNumberFormat="1" applyFont="1" applyFill="1"/>
    <xf numFmtId="0" fontId="31" fillId="5" borderId="2" xfId="0" applyFont="1" applyFill="1" applyBorder="1" applyAlignment="1">
      <alignment horizontal="right" vertical="center" wrapText="1"/>
    </xf>
    <xf numFmtId="169" fontId="31" fillId="5" borderId="2" xfId="0" applyNumberFormat="1" applyFont="1" applyFill="1" applyBorder="1" applyAlignment="1">
      <alignment horizontal="right" vertical="center" wrapText="1"/>
    </xf>
    <xf numFmtId="169" fontId="31" fillId="5" borderId="2" xfId="0" applyNumberFormat="1" applyFont="1" applyFill="1" applyBorder="1" applyAlignment="1">
      <alignment horizontal="right" vertical="center"/>
    </xf>
    <xf numFmtId="10" fontId="31" fillId="5" borderId="2" xfId="0" applyNumberFormat="1" applyFont="1" applyFill="1" applyBorder="1" applyAlignment="1">
      <alignment horizontal="right" vertical="center" wrapText="1"/>
    </xf>
    <xf numFmtId="0" fontId="12" fillId="5" borderId="1" xfId="0" quotePrefix="1" applyFont="1" applyFill="1" applyBorder="1" applyAlignment="1">
      <alignment horizontal="left" vertical="center"/>
    </xf>
    <xf numFmtId="168" fontId="24" fillId="2" borderId="0" xfId="359" applyNumberFormat="1" applyFont="1" applyFill="1" applyBorder="1"/>
    <xf numFmtId="168" fontId="26" fillId="10" borderId="0" xfId="359" applyNumberFormat="1" applyFont="1" applyFill="1" applyBorder="1" applyAlignment="1">
      <alignment vertical="center"/>
    </xf>
    <xf numFmtId="0" fontId="21" fillId="4" borderId="2" xfId="0" applyFont="1" applyFill="1" applyBorder="1" applyAlignment="1">
      <alignment horizontal="center" vertical="center" wrapText="1"/>
    </xf>
    <xf numFmtId="0" fontId="24" fillId="2" borderId="0" xfId="0" applyFont="1" applyFill="1" applyAlignment="1">
      <alignment vertical="top" wrapText="1"/>
    </xf>
    <xf numFmtId="0" fontId="12" fillId="2" borderId="2" xfId="0" applyFont="1" applyFill="1" applyBorder="1" applyAlignment="1">
      <alignment horizontal="right" vertical="center" wrapText="1"/>
    </xf>
    <xf numFmtId="168" fontId="12" fillId="2" borderId="2" xfId="0" applyNumberFormat="1" applyFont="1" applyFill="1" applyBorder="1" applyAlignment="1">
      <alignment horizontal="right" vertical="center" wrapText="1"/>
    </xf>
    <xf numFmtId="169" fontId="12" fillId="2" borderId="2" xfId="0" applyNumberFormat="1" applyFont="1" applyFill="1" applyBorder="1" applyAlignment="1">
      <alignment horizontal="right" vertical="center" wrapText="1"/>
    </xf>
    <xf numFmtId="169" fontId="24" fillId="2" borderId="2" xfId="0" applyNumberFormat="1" applyFont="1" applyFill="1" applyBorder="1" applyAlignment="1">
      <alignment horizontal="right" vertical="center"/>
    </xf>
    <xf numFmtId="10" fontId="12" fillId="2" borderId="2" xfId="0" applyNumberFormat="1" applyFont="1" applyFill="1" applyBorder="1" applyAlignment="1">
      <alignment horizontal="right" vertical="center" wrapText="1"/>
    </xf>
    <xf numFmtId="169" fontId="25" fillId="2" borderId="2" xfId="0" applyNumberFormat="1" applyFont="1" applyFill="1" applyBorder="1" applyAlignment="1">
      <alignment horizontal="right" vertical="center" wrapText="1"/>
    </xf>
    <xf numFmtId="0" fontId="21" fillId="4" borderId="2" xfId="0" applyFont="1" applyFill="1" applyBorder="1" applyAlignment="1">
      <alignment horizontal="center" vertical="center" wrapText="1"/>
    </xf>
    <xf numFmtId="165" fontId="32" fillId="2" borderId="0" xfId="0" applyNumberFormat="1" applyFont="1" applyFill="1"/>
    <xf numFmtId="165" fontId="22" fillId="2" borderId="0" xfId="0" applyNumberFormat="1" applyFont="1" applyFill="1"/>
    <xf numFmtId="168" fontId="22" fillId="2" borderId="0" xfId="348" applyNumberFormat="1" applyFont="1" applyFill="1"/>
    <xf numFmtId="0" fontId="21" fillId="4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right" vertical="center" wrapText="1"/>
    </xf>
    <xf numFmtId="0" fontId="12" fillId="0" borderId="2" xfId="348" applyNumberFormat="1" applyFont="1" applyFill="1" applyBorder="1" applyAlignment="1">
      <alignment horizontal="right" vertical="center" wrapText="1"/>
    </xf>
    <xf numFmtId="0" fontId="12" fillId="0" borderId="2" xfId="0" quotePrefix="1" applyFont="1" applyFill="1" applyBorder="1" applyAlignment="1">
      <alignment horizontal="right" vertical="center" wrapText="1"/>
    </xf>
    <xf numFmtId="0" fontId="21" fillId="4" borderId="2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center" vertical="center" wrapText="1"/>
    </xf>
    <xf numFmtId="0" fontId="10" fillId="3" borderId="0" xfId="0" applyFont="1" applyFill="1" applyAlignment="1">
      <alignment horizontal="center" vertical="center"/>
    </xf>
    <xf numFmtId="0" fontId="30" fillId="2" borderId="0" xfId="0" applyFont="1" applyFill="1" applyBorder="1" applyAlignment="1">
      <alignment horizontal="left"/>
    </xf>
    <xf numFmtId="0" fontId="21" fillId="4" borderId="6" xfId="0" applyFont="1" applyFill="1" applyBorder="1" applyAlignment="1">
      <alignment horizontal="left" vertical="center"/>
    </xf>
    <xf numFmtId="0" fontId="21" fillId="4" borderId="1" xfId="0" applyFont="1" applyFill="1" applyBorder="1" applyAlignment="1">
      <alignment horizontal="left" vertical="center"/>
    </xf>
    <xf numFmtId="0" fontId="21" fillId="4" borderId="9" xfId="0" applyFont="1" applyFill="1" applyBorder="1" applyAlignment="1">
      <alignment horizontal="center" vertical="center" wrapText="1"/>
    </xf>
    <xf numFmtId="0" fontId="21" fillId="4" borderId="8" xfId="0" applyFont="1" applyFill="1" applyBorder="1" applyAlignment="1">
      <alignment horizontal="center" vertical="center" wrapText="1"/>
    </xf>
    <xf numFmtId="0" fontId="28" fillId="0" borderId="9" xfId="0" applyFont="1" applyBorder="1" applyAlignment="1">
      <alignment horizontal="left" vertical="center"/>
    </xf>
    <xf numFmtId="0" fontId="28" fillId="0" borderId="8" xfId="0" applyFont="1" applyBorder="1" applyAlignment="1">
      <alignment horizontal="left" vertical="center"/>
    </xf>
    <xf numFmtId="0" fontId="28" fillId="0" borderId="7" xfId="0" applyFont="1" applyBorder="1" applyAlignment="1">
      <alignment horizontal="left" vertical="center"/>
    </xf>
    <xf numFmtId="0" fontId="21" fillId="7" borderId="6" xfId="0" applyFont="1" applyFill="1" applyBorder="1" applyAlignment="1">
      <alignment horizontal="center" vertical="center" wrapText="1"/>
    </xf>
    <xf numFmtId="0" fontId="21" fillId="7" borderId="3" xfId="0" applyFont="1" applyFill="1" applyBorder="1" applyAlignment="1">
      <alignment horizontal="center" vertical="center" wrapText="1"/>
    </xf>
    <xf numFmtId="0" fontId="20" fillId="7" borderId="6" xfId="0" applyFont="1" applyFill="1" applyBorder="1" applyAlignment="1">
      <alignment horizontal="left" vertical="center"/>
    </xf>
    <xf numFmtId="0" fontId="20" fillId="7" borderId="3" xfId="0" applyFont="1" applyFill="1" applyBorder="1" applyAlignment="1">
      <alignment horizontal="left" vertical="center"/>
    </xf>
    <xf numFmtId="0" fontId="21" fillId="7" borderId="9" xfId="0" applyFont="1" applyFill="1" applyBorder="1" applyAlignment="1">
      <alignment horizontal="center" vertical="center" wrapText="1"/>
    </xf>
    <xf numFmtId="0" fontId="21" fillId="7" borderId="8" xfId="0" applyFont="1" applyFill="1" applyBorder="1" applyAlignment="1">
      <alignment horizontal="center" vertical="center" wrapText="1"/>
    </xf>
    <xf numFmtId="0" fontId="21" fillId="7" borderId="7" xfId="0" applyFont="1" applyFill="1" applyBorder="1" applyAlignment="1">
      <alignment horizontal="center" vertical="center" wrapText="1"/>
    </xf>
    <xf numFmtId="0" fontId="21" fillId="4" borderId="6" xfId="0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 wrapText="1"/>
    </xf>
    <xf numFmtId="0" fontId="21" fillId="4" borderId="7" xfId="0" applyFont="1" applyFill="1" applyBorder="1" applyAlignment="1">
      <alignment horizontal="center" vertical="center" wrapText="1"/>
    </xf>
    <xf numFmtId="0" fontId="21" fillId="4" borderId="12" xfId="0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center" vertical="center" wrapText="1"/>
    </xf>
    <xf numFmtId="0" fontId="21" fillId="4" borderId="11" xfId="0" applyFont="1" applyFill="1" applyBorder="1" applyAlignment="1">
      <alignment horizontal="center" vertical="center" wrapText="1"/>
    </xf>
    <xf numFmtId="0" fontId="21" fillId="4" borderId="3" xfId="0" applyFont="1" applyFill="1" applyBorder="1" applyAlignment="1">
      <alignment horizontal="center" vertical="center" wrapText="1"/>
    </xf>
    <xf numFmtId="0" fontId="21" fillId="4" borderId="4" xfId="0" applyFont="1" applyFill="1" applyBorder="1" applyAlignment="1">
      <alignment horizontal="center" vertical="center" wrapText="1"/>
    </xf>
    <xf numFmtId="0" fontId="21" fillId="4" borderId="6" xfId="0" applyFont="1" applyFill="1" applyBorder="1" applyAlignment="1">
      <alignment horizontal="left" vertical="center" wrapText="1"/>
    </xf>
    <xf numFmtId="0" fontId="21" fillId="4" borderId="1" xfId="0" applyFont="1" applyFill="1" applyBorder="1" applyAlignment="1">
      <alignment horizontal="left" vertical="center" wrapText="1"/>
    </xf>
    <xf numFmtId="0" fontId="20" fillId="4" borderId="6" xfId="0" applyFont="1" applyFill="1" applyBorder="1" applyAlignment="1">
      <alignment horizontal="left" vertical="center"/>
    </xf>
    <xf numFmtId="0" fontId="20" fillId="4" borderId="3" xfId="0" applyFont="1" applyFill="1" applyBorder="1" applyAlignment="1">
      <alignment horizontal="left" vertical="center"/>
    </xf>
    <xf numFmtId="0" fontId="20" fillId="4" borderId="1" xfId="0" applyFont="1" applyFill="1" applyBorder="1" applyAlignment="1">
      <alignment horizontal="left" vertical="center"/>
    </xf>
    <xf numFmtId="14" fontId="21" fillId="4" borderId="6" xfId="0" applyNumberFormat="1" applyFont="1" applyFill="1" applyBorder="1" applyAlignment="1">
      <alignment horizontal="center" vertical="center" wrapText="1"/>
    </xf>
    <xf numFmtId="14" fontId="21" fillId="4" borderId="3" xfId="0" applyNumberFormat="1" applyFont="1" applyFill="1" applyBorder="1" applyAlignment="1">
      <alignment horizontal="center" vertical="center" wrapText="1"/>
    </xf>
    <xf numFmtId="14" fontId="21" fillId="4" borderId="1" xfId="0" applyNumberFormat="1" applyFont="1" applyFill="1" applyBorder="1" applyAlignment="1">
      <alignment horizontal="center" vertical="center" wrapText="1"/>
    </xf>
    <xf numFmtId="0" fontId="21" fillId="4" borderId="3" xfId="0" applyFont="1" applyFill="1" applyBorder="1" applyAlignment="1">
      <alignment horizontal="left" vertical="center"/>
    </xf>
    <xf numFmtId="0" fontId="21" fillId="4" borderId="3" xfId="0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/>
    </xf>
    <xf numFmtId="0" fontId="33" fillId="2" borderId="0" xfId="11" applyFont="1" applyFill="1"/>
    <xf numFmtId="165" fontId="12" fillId="5" borderId="0" xfId="0" applyNumberFormat="1" applyFont="1" applyFill="1" applyBorder="1" applyAlignment="1">
      <alignment horizontal="right" vertical="center" wrapText="1"/>
    </xf>
    <xf numFmtId="49" fontId="12" fillId="5" borderId="1" xfId="0" applyNumberFormat="1" applyFont="1" applyFill="1" applyBorder="1" applyAlignment="1">
      <alignment horizontal="left" vertical="center"/>
    </xf>
    <xf numFmtId="0" fontId="14" fillId="2" borderId="0" xfId="0" applyFont="1" applyFill="1" applyAlignment="1">
      <alignment horizontal="center" vertical="center"/>
    </xf>
    <xf numFmtId="0" fontId="34" fillId="2" borderId="0" xfId="11" applyFont="1" applyFill="1" applyBorder="1" applyAlignment="1">
      <alignment horizontal="left" indent="1"/>
    </xf>
  </cellXfs>
  <cellStyles count="361">
    <cellStyle name="Comma" xfId="346" builtinId="3"/>
    <cellStyle name="Dziesiętny 2" xfId="329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Followed Hyperlink" xfId="240" builtinId="9" hidden="1"/>
    <cellStyle name="Followed Hyperlink" xfId="241" builtinId="9" hidden="1"/>
    <cellStyle name="Followed Hyperlink" xfId="242" builtinId="9" hidden="1"/>
    <cellStyle name="Followed Hyperlink" xfId="243" builtinId="9" hidden="1"/>
    <cellStyle name="Followed Hyperlink" xfId="244" builtinId="9" hidden="1"/>
    <cellStyle name="Followed Hyperlink" xfId="245" builtinId="9" hidden="1"/>
    <cellStyle name="Followed Hyperlink" xfId="246" builtinId="9" hidden="1"/>
    <cellStyle name="Followed Hyperlink" xfId="247" builtinId="9" hidden="1"/>
    <cellStyle name="Followed Hyperlink" xfId="248" builtinId="9" hidden="1"/>
    <cellStyle name="Followed Hyperlink" xfId="249" builtinId="9" hidden="1"/>
    <cellStyle name="Followed Hyperlink" xfId="250" builtinId="9" hidden="1"/>
    <cellStyle name="Followed Hyperlink" xfId="251" builtinId="9" hidden="1"/>
    <cellStyle name="Followed Hyperlink" xfId="252" builtinId="9" hidden="1"/>
    <cellStyle name="Followed Hyperlink" xfId="253" builtinId="9" hidden="1"/>
    <cellStyle name="Followed Hyperlink" xfId="254" builtinId="9" hidden="1"/>
    <cellStyle name="Followed Hyperlink" xfId="255" builtinId="9" hidden="1"/>
    <cellStyle name="Followed Hyperlink" xfId="256" builtinId="9" hidden="1"/>
    <cellStyle name="Followed Hyperlink" xfId="257" builtinId="9" hidden="1"/>
    <cellStyle name="Followed Hyperlink" xfId="258" builtinId="9" hidden="1"/>
    <cellStyle name="Followed Hyperlink" xfId="259" builtinId="9" hidden="1"/>
    <cellStyle name="Followed Hyperlink" xfId="260" builtinId="9" hidden="1"/>
    <cellStyle name="Followed Hyperlink" xfId="261" builtinId="9" hidden="1"/>
    <cellStyle name="Followed Hyperlink" xfId="262" builtinId="9" hidden="1"/>
    <cellStyle name="Followed Hyperlink" xfId="263" builtinId="9" hidden="1"/>
    <cellStyle name="Followed Hyperlink" xfId="264" builtinId="9" hidden="1"/>
    <cellStyle name="Followed Hyperlink" xfId="265" builtinId="9" hidden="1"/>
    <cellStyle name="Followed Hyperlink" xfId="266" builtinId="9" hidden="1"/>
    <cellStyle name="Followed Hyperlink" xfId="267" builtinId="9" hidden="1"/>
    <cellStyle name="Followed Hyperlink" xfId="268" builtinId="9" hidden="1"/>
    <cellStyle name="Followed Hyperlink" xfId="269" builtinId="9" hidden="1"/>
    <cellStyle name="Followed Hyperlink" xfId="270" builtinId="9" hidden="1"/>
    <cellStyle name="Followed Hyperlink" xfId="271" builtinId="9" hidden="1"/>
    <cellStyle name="Followed Hyperlink" xfId="272" builtinId="9" hidden="1"/>
    <cellStyle name="Followed Hyperlink" xfId="273" builtinId="9" hidden="1"/>
    <cellStyle name="Followed Hyperlink" xfId="274" builtinId="9" hidden="1"/>
    <cellStyle name="Followed Hyperlink" xfId="275" builtinId="9" hidden="1"/>
    <cellStyle name="Followed Hyperlink" xfId="276" builtinId="9" hidden="1"/>
    <cellStyle name="Followed Hyperlink" xfId="277" builtinId="9" hidden="1"/>
    <cellStyle name="Followed Hyperlink" xfId="278" builtinId="9" hidden="1"/>
    <cellStyle name="Followed Hyperlink" xfId="279" builtinId="9" hidden="1"/>
    <cellStyle name="Followed Hyperlink" xfId="280" builtinId="9" hidden="1"/>
    <cellStyle name="Followed Hyperlink" xfId="281" builtinId="9" hidden="1"/>
    <cellStyle name="Followed Hyperlink" xfId="282" builtinId="9" hidden="1"/>
    <cellStyle name="Followed Hyperlink" xfId="283" builtinId="9" hidden="1"/>
    <cellStyle name="Followed Hyperlink" xfId="284" builtinId="9" hidden="1"/>
    <cellStyle name="Followed Hyperlink" xfId="285" builtinId="9" hidden="1"/>
    <cellStyle name="Followed Hyperlink" xfId="286" builtinId="9" hidden="1"/>
    <cellStyle name="Followed Hyperlink" xfId="287" builtinId="9" hidden="1"/>
    <cellStyle name="Followed Hyperlink" xfId="288" builtinId="9" hidden="1"/>
    <cellStyle name="Followed Hyperlink" xfId="289" builtinId="9" hidden="1"/>
    <cellStyle name="Followed Hyperlink" xfId="290" builtinId="9" hidden="1"/>
    <cellStyle name="Followed Hyperlink" xfId="291" builtinId="9" hidden="1"/>
    <cellStyle name="Followed Hyperlink" xfId="292" builtinId="9" hidden="1"/>
    <cellStyle name="Followed Hyperlink" xfId="293" builtinId="9" hidden="1"/>
    <cellStyle name="Followed Hyperlink" xfId="294" builtinId="9" hidden="1"/>
    <cellStyle name="Followed Hyperlink" xfId="295" builtinId="9" hidden="1"/>
    <cellStyle name="Followed Hyperlink" xfId="296" builtinId="9" hidden="1"/>
    <cellStyle name="Followed Hyperlink" xfId="297" builtinId="9" hidden="1"/>
    <cellStyle name="Followed Hyperlink" xfId="298" builtinId="9" hidden="1"/>
    <cellStyle name="Followed Hyperlink" xfId="299" builtinId="9" hidden="1"/>
    <cellStyle name="Followed Hyperlink" xfId="300" builtinId="9" hidden="1"/>
    <cellStyle name="Followed Hyperlink" xfId="301" builtinId="9" hidden="1"/>
    <cellStyle name="Followed Hyperlink" xfId="302" builtinId="9" hidden="1"/>
    <cellStyle name="Followed Hyperlink" xfId="303" builtinId="9" hidden="1"/>
    <cellStyle name="Followed Hyperlink" xfId="304" builtinId="9" hidden="1"/>
    <cellStyle name="Followed Hyperlink" xfId="305" builtinId="9" hidden="1"/>
    <cellStyle name="Followed Hyperlink" xfId="306" builtinId="9" hidden="1"/>
    <cellStyle name="Followed Hyperlink" xfId="307" builtinId="9" hidden="1"/>
    <cellStyle name="Followed Hyperlink" xfId="308" builtinId="9" hidden="1"/>
    <cellStyle name="Followed Hyperlink" xfId="309" builtinId="9" hidden="1"/>
    <cellStyle name="Followed Hyperlink" xfId="310" builtinId="9" hidden="1"/>
    <cellStyle name="Followed Hyperlink" xfId="311" builtinId="9" hidden="1"/>
    <cellStyle name="Followed Hyperlink" xfId="312" builtinId="9" hidden="1"/>
    <cellStyle name="Followed Hyperlink" xfId="313" builtinId="9" hidden="1"/>
    <cellStyle name="Followed Hyperlink" xfId="314" builtinId="9" hidden="1"/>
    <cellStyle name="Followed Hyperlink" xfId="316" builtinId="9" hidden="1"/>
    <cellStyle name="Followed Hyperlink" xfId="317" builtinId="9" hidden="1"/>
    <cellStyle name="Followed Hyperlink" xfId="318" builtinId="9" hidden="1"/>
    <cellStyle name="Followed Hyperlink" xfId="319" builtinId="9" hidden="1"/>
    <cellStyle name="Followed Hyperlink" xfId="320" builtinId="9" hidden="1"/>
    <cellStyle name="Followed Hyperlink" xfId="321" builtinId="9" hidden="1"/>
    <cellStyle name="Followed Hyperlink" xfId="322" builtinId="9" hidden="1"/>
    <cellStyle name="Followed Hyperlink" xfId="323" builtinId="9" hidden="1"/>
    <cellStyle name="Followed Hyperlink" xfId="324" builtinId="9" hidden="1"/>
    <cellStyle name="Followed Hyperlink" xfId="325" builtinId="9" hidden="1"/>
    <cellStyle name="Followed Hyperlink" xfId="326" builtinId="9" hidden="1"/>
    <cellStyle name="Followed Hyperlink" xfId="327" builtinId="9" hidden="1"/>
    <cellStyle name="Followed Hyperlink" xfId="328" builtinId="9" hidden="1"/>
    <cellStyle name="Followed Hyperlink" xfId="330" builtinId="9" hidden="1"/>
    <cellStyle name="Followed Hyperlink" xfId="331" builtinId="9" hidden="1"/>
    <cellStyle name="Followed Hyperlink" xfId="332" builtinId="9" hidden="1"/>
    <cellStyle name="Followed Hyperlink" xfId="333" builtinId="9" hidden="1"/>
    <cellStyle name="Followed Hyperlink" xfId="334" builtinId="9" hidden="1"/>
    <cellStyle name="Followed Hyperlink" xfId="335" builtinId="9" hidden="1"/>
    <cellStyle name="Followed Hyperlink" xfId="336" builtinId="9" hidden="1"/>
    <cellStyle name="Followed Hyperlink" xfId="337" builtinId="9" hidden="1"/>
    <cellStyle name="Followed Hyperlink" xfId="338" builtinId="9" hidden="1"/>
    <cellStyle name="Followed Hyperlink" xfId="339" builtinId="9" hidden="1"/>
    <cellStyle name="Followed Hyperlink" xfId="340" builtinId="9" hidden="1"/>
    <cellStyle name="Followed Hyperlink" xfId="341" builtinId="9" hidden="1"/>
    <cellStyle name="Followed Hyperlink" xfId="342" builtinId="9" hidden="1"/>
    <cellStyle name="Followed Hyperlink" xfId="343" builtinId="9" hidden="1"/>
    <cellStyle name="Followed Hyperlink" xfId="344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0" builtinId="9" hidden="1"/>
    <cellStyle name="Followed Hyperlink" xfId="351" builtinId="9" hidden="1"/>
    <cellStyle name="Followed Hyperlink" xfId="352" builtinId="9" hidden="1"/>
    <cellStyle name="Followed Hyperlink" xfId="353" builtinId="9" hidden="1"/>
    <cellStyle name="Followed Hyperlink" xfId="354" builtinId="9" hidden="1"/>
    <cellStyle name="Followed Hyperlink" xfId="355" builtinId="9" hidden="1"/>
    <cellStyle name="Followed Hyperlink" xfId="356" builtinId="9" hidden="1"/>
    <cellStyle name="Followed Hyperlink" xfId="357" builtinId="9" hidden="1"/>
    <cellStyle name="Followed Hyperlink" xfId="358" builtinId="9" hidden="1"/>
    <cellStyle name="Followed Hyperlink" xfId="36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/>
    <cellStyle name="Normal" xfId="0" builtinId="0"/>
    <cellStyle name="Normal 2" xfId="359"/>
    <cellStyle name="Normalny_SP-95(0)" xfId="315"/>
    <cellStyle name="Percent" xfId="348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142875</xdr:rowOff>
    </xdr:from>
    <xdr:to>
      <xdr:col>1</xdr:col>
      <xdr:colOff>2469300</xdr:colOff>
      <xdr:row>0</xdr:row>
      <xdr:rowOff>1798875</xdr:rowOff>
    </xdr:to>
    <xdr:pic>
      <xdr:nvPicPr>
        <xdr:cNvPr id="4" name="Picture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42875"/>
          <a:ext cx="2736000" cy="1656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5</xdr:row>
      <xdr:rowOff>9525</xdr:rowOff>
    </xdr:from>
    <xdr:to>
      <xdr:col>4</xdr:col>
      <xdr:colOff>801370</xdr:colOff>
      <xdr:row>31</xdr:row>
      <xdr:rowOff>52071</xdr:rowOff>
    </xdr:to>
    <xdr:grpSp>
      <xdr:nvGrpSpPr>
        <xdr:cNvPr id="63" name="Canvas 200"/>
        <xdr:cNvGrpSpPr>
          <a:grpSpLocks/>
        </xdr:cNvGrpSpPr>
      </xdr:nvGrpSpPr>
      <xdr:grpSpPr>
        <a:xfrm>
          <a:off x="114300" y="1019175"/>
          <a:ext cx="9040495" cy="4995546"/>
          <a:chOff x="0" y="0"/>
          <a:chExt cx="9040495" cy="4995545"/>
        </a:xfrm>
      </xdr:grpSpPr>
      <xdr:sp macro="" textlink="">
        <xdr:nvSpPr>
          <xdr:cNvPr id="64" name="Rectangle 63"/>
          <xdr:cNvSpPr/>
        </xdr:nvSpPr>
        <xdr:spPr>
          <a:xfrm>
            <a:off x="0" y="0"/>
            <a:ext cx="9040495" cy="4995545"/>
          </a:xfrm>
          <a:prstGeom prst="rect">
            <a:avLst/>
          </a:prstGeom>
          <a:noFill/>
        </xdr:spPr>
      </xdr:sp>
      <xdr:sp macro="" textlink="">
        <xdr:nvSpPr>
          <xdr:cNvPr id="65" name="Text Box 4"/>
          <xdr:cNvSpPr txBox="1">
            <a:spLocks noChangeArrowheads="1"/>
          </xdr:cNvSpPr>
        </xdr:nvSpPr>
        <xdr:spPr bwMode="auto">
          <a:xfrm>
            <a:off x="1997721" y="76200"/>
            <a:ext cx="2787629" cy="447004"/>
          </a:xfrm>
          <a:prstGeom prst="rect">
            <a:avLst/>
          </a:prstGeom>
          <a:solidFill>
            <a:srgbClr val="154380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ctr">
              <a:spcAft>
                <a:spcPts val="0"/>
              </a:spcAft>
            </a:pPr>
            <a:r>
              <a:rPr lang="pl-PL" sz="1000" b="1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Orbis Spółka Akcyjna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ctr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parent company</a:t>
            </a:r>
          </a:p>
        </xdr:txBody>
      </xdr:sp>
      <xdr:sp macro="" textlink="">
        <xdr:nvSpPr>
          <xdr:cNvPr id="66" name="Text Box 5"/>
          <xdr:cNvSpPr txBox="1">
            <a:spLocks noChangeArrowheads="1"/>
          </xdr:cNvSpPr>
        </xdr:nvSpPr>
        <xdr:spPr bwMode="auto">
          <a:xfrm>
            <a:off x="2043372" y="776606"/>
            <a:ext cx="2742629" cy="345403"/>
          </a:xfrm>
          <a:prstGeom prst="rect">
            <a:avLst/>
          </a:prstGeom>
          <a:solidFill>
            <a:srgbClr val="5B6689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ctr">
              <a:spcAft>
                <a:spcPts val="0"/>
              </a:spcAft>
            </a:pPr>
            <a:r>
              <a:rPr lang="pl-PL" sz="800" b="1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  SUBSIDIARIES</a:t>
            </a:r>
          </a:p>
        </xdr:txBody>
      </xdr:sp>
      <xdr:sp macro="" textlink="">
        <xdr:nvSpPr>
          <xdr:cNvPr id="67" name="Text Box 7"/>
          <xdr:cNvSpPr txBox="1">
            <a:spLocks noChangeArrowheads="1"/>
          </xdr:cNvSpPr>
        </xdr:nvSpPr>
        <xdr:spPr bwMode="auto">
          <a:xfrm>
            <a:off x="2728579" y="1400186"/>
            <a:ext cx="2054922" cy="341603"/>
          </a:xfrm>
          <a:prstGeom prst="rect">
            <a:avLst/>
          </a:prstGeom>
          <a:solidFill>
            <a:srgbClr val="352664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Orbis Kontrakty Sp. z o.o.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68" name="Text Box 8"/>
          <xdr:cNvSpPr txBox="1">
            <a:spLocks noChangeArrowheads="1"/>
          </xdr:cNvSpPr>
        </xdr:nvSpPr>
        <xdr:spPr bwMode="auto">
          <a:xfrm>
            <a:off x="2725429" y="3145128"/>
            <a:ext cx="2055600" cy="341603"/>
          </a:xfrm>
          <a:prstGeom prst="rect">
            <a:avLst/>
          </a:prstGeom>
          <a:solidFill>
            <a:srgbClr val="352664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Accor Pannonia Hotels Zrt.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69" name="Text Box 9"/>
          <xdr:cNvSpPr txBox="1">
            <a:spLocks noChangeArrowheads="1"/>
          </xdr:cNvSpPr>
        </xdr:nvSpPr>
        <xdr:spPr bwMode="auto">
          <a:xfrm>
            <a:off x="2726704" y="2566023"/>
            <a:ext cx="2054822" cy="341003"/>
          </a:xfrm>
          <a:prstGeom prst="rect">
            <a:avLst/>
          </a:prstGeom>
          <a:solidFill>
            <a:srgbClr val="352664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en-US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Orbis Corporate Sp. z o. o.*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70" name="Text Box 10"/>
          <xdr:cNvSpPr txBox="1">
            <a:spLocks noChangeArrowheads="1"/>
          </xdr:cNvSpPr>
        </xdr:nvSpPr>
        <xdr:spPr bwMode="auto">
          <a:xfrm>
            <a:off x="2728579" y="1980517"/>
            <a:ext cx="2056122" cy="342903"/>
          </a:xfrm>
          <a:prstGeom prst="rect">
            <a:avLst/>
          </a:prstGeom>
          <a:solidFill>
            <a:srgbClr val="352664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UAB Hekon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cxnSp macro="">
        <xdr:nvCxnSpPr>
          <xdr:cNvPr id="71" name="Line 11"/>
          <xdr:cNvCxnSpPr/>
        </xdr:nvCxnSpPr>
        <xdr:spPr bwMode="auto">
          <a:xfrm>
            <a:off x="3433436" y="532729"/>
            <a:ext cx="600" cy="23810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72" name="Line 12"/>
          <xdr:cNvCxnSpPr/>
        </xdr:nvCxnSpPr>
        <xdr:spPr bwMode="auto">
          <a:xfrm>
            <a:off x="4795525" y="951807"/>
            <a:ext cx="79200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73" name="Line 13"/>
          <xdr:cNvCxnSpPr/>
        </xdr:nvCxnSpPr>
        <xdr:spPr bwMode="auto">
          <a:xfrm flipH="1">
            <a:off x="4781525" y="1569037"/>
            <a:ext cx="800808" cy="13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74" name="Line 14"/>
          <xdr:cNvCxnSpPr/>
        </xdr:nvCxnSpPr>
        <xdr:spPr bwMode="auto">
          <a:xfrm flipH="1">
            <a:off x="4781525" y="3324830"/>
            <a:ext cx="799200" cy="13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75" name="Line 15"/>
          <xdr:cNvCxnSpPr/>
        </xdr:nvCxnSpPr>
        <xdr:spPr bwMode="auto">
          <a:xfrm flipH="1">
            <a:off x="4785350" y="2747000"/>
            <a:ext cx="800708" cy="13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80" name="Line 16"/>
          <xdr:cNvCxnSpPr/>
        </xdr:nvCxnSpPr>
        <xdr:spPr bwMode="auto">
          <a:xfrm flipH="1">
            <a:off x="4777776" y="2142444"/>
            <a:ext cx="800708" cy="13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sp macro="" textlink="">
        <xdr:nvSpPr>
          <xdr:cNvPr id="93" name="Text Box 17"/>
          <xdr:cNvSpPr txBox="1">
            <a:spLocks noChangeArrowheads="1"/>
          </xdr:cNvSpPr>
        </xdr:nvSpPr>
        <xdr:spPr bwMode="auto">
          <a:xfrm>
            <a:off x="4919952" y="1466861"/>
            <a:ext cx="570906" cy="226800"/>
          </a:xfrm>
          <a:prstGeom prst="rect">
            <a:avLst/>
          </a:prstGeom>
          <a:solidFill>
            <a:srgbClr val="A6A6A6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100%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94" name="Text Box 18"/>
          <xdr:cNvSpPr txBox="1">
            <a:spLocks noChangeArrowheads="1"/>
          </xdr:cNvSpPr>
        </xdr:nvSpPr>
        <xdr:spPr bwMode="auto">
          <a:xfrm>
            <a:off x="4919952" y="2037667"/>
            <a:ext cx="570906" cy="226800"/>
          </a:xfrm>
          <a:prstGeom prst="rect">
            <a:avLst/>
          </a:prstGeom>
          <a:solidFill>
            <a:srgbClr val="A6A6A6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100%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95" name="Text Box 19"/>
          <xdr:cNvSpPr txBox="1">
            <a:spLocks noChangeArrowheads="1"/>
          </xdr:cNvSpPr>
        </xdr:nvSpPr>
        <xdr:spPr bwMode="auto">
          <a:xfrm>
            <a:off x="4919952" y="2628924"/>
            <a:ext cx="570906" cy="226800"/>
          </a:xfrm>
          <a:prstGeom prst="rect">
            <a:avLst/>
          </a:prstGeom>
          <a:solidFill>
            <a:srgbClr val="A6A6A6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100%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75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95,08%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75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15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96" name="Text Box 20"/>
          <xdr:cNvSpPr txBox="1">
            <a:spLocks noChangeArrowheads="1"/>
          </xdr:cNvSpPr>
        </xdr:nvSpPr>
        <xdr:spPr bwMode="auto">
          <a:xfrm>
            <a:off x="4919952" y="3211154"/>
            <a:ext cx="570906" cy="226800"/>
          </a:xfrm>
          <a:prstGeom prst="rect">
            <a:avLst/>
          </a:prstGeom>
          <a:solidFill>
            <a:srgbClr val="A6A6A6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99,92%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PBP OR</a:t>
            </a: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 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75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15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cxnSp macro="">
        <xdr:nvCxnSpPr>
          <xdr:cNvPr id="97" name="Line 21"/>
          <xdr:cNvCxnSpPr/>
        </xdr:nvCxnSpPr>
        <xdr:spPr bwMode="auto">
          <a:xfrm>
            <a:off x="8805593" y="799407"/>
            <a:ext cx="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98" name="Line 29"/>
          <xdr:cNvCxnSpPr/>
        </xdr:nvCxnSpPr>
        <xdr:spPr bwMode="auto">
          <a:xfrm>
            <a:off x="2177423" y="1714515"/>
            <a:ext cx="0" cy="227902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 type="triangle" w="med" len="med"/>
              </a14:hiddenLine>
            </a:ext>
          </a:extLst>
        </xdr:spPr>
      </xdr:cxnSp>
      <xdr:cxnSp macro="">
        <xdr:nvCxnSpPr>
          <xdr:cNvPr id="99" name="Line 31"/>
          <xdr:cNvCxnSpPr/>
        </xdr:nvCxnSpPr>
        <xdr:spPr bwMode="auto">
          <a:xfrm flipH="1">
            <a:off x="2633929" y="2628924"/>
            <a:ext cx="113701" cy="0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cxnSp>
      <xdr:cxnSp macro="">
        <xdr:nvCxnSpPr>
          <xdr:cNvPr id="100" name="Line 32"/>
          <xdr:cNvCxnSpPr/>
        </xdr:nvCxnSpPr>
        <xdr:spPr bwMode="auto">
          <a:xfrm>
            <a:off x="2633928" y="2514623"/>
            <a:ext cx="0" cy="457204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cxnSp>
      <xdr:cxnSp macro="">
        <xdr:nvCxnSpPr>
          <xdr:cNvPr id="101" name="Line 33"/>
          <xdr:cNvCxnSpPr/>
        </xdr:nvCxnSpPr>
        <xdr:spPr bwMode="auto">
          <a:xfrm>
            <a:off x="2633928" y="3428331"/>
            <a:ext cx="113701" cy="0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 type="triangle" w="med" len="med"/>
              </a14:hiddenLine>
            </a:ext>
          </a:extLst>
        </xdr:spPr>
      </xdr:cxnSp>
      <xdr:cxnSp macro="">
        <xdr:nvCxnSpPr>
          <xdr:cNvPr id="102" name="Line 34"/>
          <xdr:cNvCxnSpPr/>
        </xdr:nvCxnSpPr>
        <xdr:spPr bwMode="auto">
          <a:xfrm>
            <a:off x="2633928" y="3428331"/>
            <a:ext cx="113701" cy="0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 type="triangle" w="med" len="med"/>
              </a14:hiddenLine>
            </a:ext>
          </a:extLst>
        </xdr:spPr>
      </xdr:cxnSp>
      <xdr:cxnSp macro="">
        <xdr:nvCxnSpPr>
          <xdr:cNvPr id="103" name="Line 35"/>
          <xdr:cNvCxnSpPr/>
        </xdr:nvCxnSpPr>
        <xdr:spPr bwMode="auto">
          <a:xfrm>
            <a:off x="2633928" y="3428331"/>
            <a:ext cx="113701" cy="0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 type="triangle" w="med" len="med"/>
              </a14:hiddenLine>
            </a:ext>
          </a:extLst>
        </xdr:spPr>
      </xdr:cxnSp>
      <xdr:cxnSp macro="">
        <xdr:nvCxnSpPr>
          <xdr:cNvPr id="104" name="Line 36"/>
          <xdr:cNvCxnSpPr/>
        </xdr:nvCxnSpPr>
        <xdr:spPr bwMode="auto">
          <a:xfrm>
            <a:off x="6176665" y="4000536"/>
            <a:ext cx="114901" cy="0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 type="triangle" w="med" len="med"/>
              </a14:hiddenLine>
            </a:ext>
          </a:extLst>
        </xdr:spPr>
      </xdr:cxnSp>
      <xdr:cxnSp macro="">
        <xdr:nvCxnSpPr>
          <xdr:cNvPr id="105" name="Line 37"/>
          <xdr:cNvCxnSpPr/>
        </xdr:nvCxnSpPr>
        <xdr:spPr bwMode="auto">
          <a:xfrm flipH="1">
            <a:off x="1833819" y="2628924"/>
            <a:ext cx="800108" cy="0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 type="triangle" w="med" len="med"/>
              </a14:hiddenLine>
            </a:ext>
          </a:extLst>
        </xdr:spPr>
      </xdr:cxnSp>
      <xdr:cxnSp macro="">
        <xdr:nvCxnSpPr>
          <xdr:cNvPr id="106" name="Line 38"/>
          <xdr:cNvCxnSpPr/>
        </xdr:nvCxnSpPr>
        <xdr:spPr bwMode="auto">
          <a:xfrm>
            <a:off x="9034195" y="799407"/>
            <a:ext cx="0" cy="572205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cxnSp>
      <xdr:cxnSp macro="">
        <xdr:nvCxnSpPr>
          <xdr:cNvPr id="107" name="Line 39"/>
          <xdr:cNvCxnSpPr/>
        </xdr:nvCxnSpPr>
        <xdr:spPr bwMode="auto">
          <a:xfrm>
            <a:off x="9034195" y="799407"/>
            <a:ext cx="0" cy="572205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cxnSp>
      <xdr:cxnSp macro="">
        <xdr:nvCxnSpPr>
          <xdr:cNvPr id="108" name="Line 40"/>
          <xdr:cNvCxnSpPr/>
        </xdr:nvCxnSpPr>
        <xdr:spPr bwMode="auto">
          <a:xfrm flipH="1">
            <a:off x="7433978" y="3086128"/>
            <a:ext cx="343504" cy="1200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cxnSp>
      <xdr:cxnSp macro="">
        <xdr:nvCxnSpPr>
          <xdr:cNvPr id="109" name="Line 41"/>
          <xdr:cNvCxnSpPr/>
        </xdr:nvCxnSpPr>
        <xdr:spPr bwMode="auto">
          <a:xfrm>
            <a:off x="9034195" y="799407"/>
            <a:ext cx="0" cy="572205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cxnSp>
      <xdr:cxnSp macro="">
        <xdr:nvCxnSpPr>
          <xdr:cNvPr id="110" name="Line 42"/>
          <xdr:cNvCxnSpPr/>
        </xdr:nvCxnSpPr>
        <xdr:spPr bwMode="auto">
          <a:xfrm>
            <a:off x="9034195" y="799407"/>
            <a:ext cx="0" cy="572205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cxnSp>
      <xdr:cxnSp macro="">
        <xdr:nvCxnSpPr>
          <xdr:cNvPr id="111" name="Line 43"/>
          <xdr:cNvCxnSpPr/>
        </xdr:nvCxnSpPr>
        <xdr:spPr bwMode="auto">
          <a:xfrm>
            <a:off x="9034195" y="799407"/>
            <a:ext cx="0" cy="572205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cxnSp>
      <xdr:cxnSp macro="">
        <xdr:nvCxnSpPr>
          <xdr:cNvPr id="112" name="AutoShape 45"/>
          <xdr:cNvCxnSpPr>
            <a:cxnSpLocks noChangeShapeType="1"/>
          </xdr:cNvCxnSpPr>
        </xdr:nvCxnSpPr>
        <xdr:spPr bwMode="auto">
          <a:xfrm>
            <a:off x="5577284" y="949960"/>
            <a:ext cx="3600" cy="352080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13" name="AutoShape 48"/>
          <xdr:cNvCxnSpPr>
            <a:cxnSpLocks noChangeShapeType="1"/>
          </xdr:cNvCxnSpPr>
        </xdr:nvCxnSpPr>
        <xdr:spPr bwMode="auto">
          <a:xfrm>
            <a:off x="9034195" y="4225238"/>
            <a:ext cx="0" cy="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sp macro="" textlink="">
        <xdr:nvSpPr>
          <xdr:cNvPr id="114" name="Text Box 55"/>
          <xdr:cNvSpPr txBox="1">
            <a:spLocks noChangeArrowheads="1"/>
          </xdr:cNvSpPr>
        </xdr:nvSpPr>
        <xdr:spPr bwMode="auto">
          <a:xfrm>
            <a:off x="2726704" y="3721708"/>
            <a:ext cx="2055600" cy="341603"/>
          </a:xfrm>
          <a:prstGeom prst="rect">
            <a:avLst/>
          </a:prstGeom>
          <a:solidFill>
            <a:srgbClr val="352664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en-US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Accor Hotels Romania s.r.l. 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115" name="Text Box 56"/>
          <xdr:cNvSpPr txBox="1">
            <a:spLocks noChangeArrowheads="1"/>
          </xdr:cNvSpPr>
        </xdr:nvSpPr>
        <xdr:spPr bwMode="auto">
          <a:xfrm>
            <a:off x="2728579" y="4301438"/>
            <a:ext cx="2055600" cy="341703"/>
          </a:xfrm>
          <a:prstGeom prst="rect">
            <a:avLst/>
          </a:prstGeom>
          <a:solidFill>
            <a:srgbClr val="352664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en-US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Katerinska Hotel s.r.o.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116" name="Text Box 59"/>
          <xdr:cNvSpPr txBox="1">
            <a:spLocks noChangeArrowheads="1"/>
          </xdr:cNvSpPr>
        </xdr:nvSpPr>
        <xdr:spPr bwMode="auto">
          <a:xfrm>
            <a:off x="0" y="2886102"/>
            <a:ext cx="1827619" cy="226002"/>
          </a:xfrm>
          <a:prstGeom prst="rect">
            <a:avLst/>
          </a:prstGeom>
          <a:solidFill>
            <a:srgbClr val="4DA9D4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en-US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Accor Pannonia Slovakia s.r.o.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117" name="Text Box 61"/>
          <xdr:cNvSpPr txBox="1">
            <a:spLocks noChangeArrowheads="1"/>
          </xdr:cNvSpPr>
        </xdr:nvSpPr>
        <xdr:spPr bwMode="auto">
          <a:xfrm>
            <a:off x="0" y="3514056"/>
            <a:ext cx="1827519" cy="210218"/>
          </a:xfrm>
          <a:prstGeom prst="rect">
            <a:avLst/>
          </a:prstGeom>
          <a:solidFill>
            <a:srgbClr val="4DA9D4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5 Star Hotel Kft. 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118" name="Text Box 63"/>
          <xdr:cNvSpPr txBox="1">
            <a:spLocks noChangeArrowheads="1"/>
          </xdr:cNvSpPr>
        </xdr:nvSpPr>
        <xdr:spPr bwMode="auto">
          <a:xfrm>
            <a:off x="0" y="4101511"/>
            <a:ext cx="1827619" cy="226002"/>
          </a:xfrm>
          <a:prstGeom prst="rect">
            <a:avLst/>
          </a:prstGeom>
          <a:solidFill>
            <a:srgbClr val="4DA9D4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en-US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H-Development  CZ a.s.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119" name="Text Box 64"/>
          <xdr:cNvSpPr txBox="1">
            <a:spLocks noChangeArrowheads="1"/>
          </xdr:cNvSpPr>
        </xdr:nvSpPr>
        <xdr:spPr bwMode="auto">
          <a:xfrm>
            <a:off x="0" y="4601865"/>
            <a:ext cx="1827519" cy="226002"/>
          </a:xfrm>
          <a:prstGeom prst="rect">
            <a:avLst/>
          </a:prstGeom>
          <a:solidFill>
            <a:srgbClr val="4DA9D4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en-US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Business Estate Entity  a.s.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120" name="Text Box 65"/>
          <xdr:cNvSpPr txBox="1">
            <a:spLocks noChangeArrowheads="1"/>
          </xdr:cNvSpPr>
        </xdr:nvSpPr>
        <xdr:spPr bwMode="auto">
          <a:xfrm>
            <a:off x="1948820" y="2886102"/>
            <a:ext cx="572400" cy="226800"/>
          </a:xfrm>
          <a:prstGeom prst="rect">
            <a:avLst/>
          </a:prstGeom>
          <a:solidFill>
            <a:srgbClr val="A6A6A6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99,92%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121" name="Text Box 67"/>
          <xdr:cNvSpPr txBox="1">
            <a:spLocks noChangeArrowheads="1"/>
          </xdr:cNvSpPr>
        </xdr:nvSpPr>
        <xdr:spPr bwMode="auto">
          <a:xfrm>
            <a:off x="1948820" y="3515956"/>
            <a:ext cx="570806" cy="226800"/>
          </a:xfrm>
          <a:prstGeom prst="rect">
            <a:avLst/>
          </a:prstGeom>
          <a:solidFill>
            <a:srgbClr val="A6A6A6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99,92%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122" name="Text Box 69"/>
          <xdr:cNvSpPr txBox="1">
            <a:spLocks noChangeArrowheads="1"/>
          </xdr:cNvSpPr>
        </xdr:nvSpPr>
        <xdr:spPr bwMode="auto">
          <a:xfrm>
            <a:off x="1957045" y="4101511"/>
            <a:ext cx="570906" cy="226800"/>
          </a:xfrm>
          <a:prstGeom prst="rect">
            <a:avLst/>
          </a:prstGeom>
          <a:solidFill>
            <a:srgbClr val="A6A6A6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100%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123" name="Text Box 70"/>
          <xdr:cNvSpPr txBox="1">
            <a:spLocks noChangeArrowheads="1"/>
          </xdr:cNvSpPr>
        </xdr:nvSpPr>
        <xdr:spPr bwMode="auto">
          <a:xfrm>
            <a:off x="1957045" y="4598065"/>
            <a:ext cx="570906" cy="226800"/>
          </a:xfrm>
          <a:prstGeom prst="rect">
            <a:avLst/>
          </a:prstGeom>
          <a:solidFill>
            <a:srgbClr val="A6A6A6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100%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cxnSp macro="">
        <xdr:nvCxnSpPr>
          <xdr:cNvPr id="124" name="Line 71"/>
          <xdr:cNvCxnSpPr/>
        </xdr:nvCxnSpPr>
        <xdr:spPr bwMode="auto">
          <a:xfrm flipH="1">
            <a:off x="4785350" y="3895060"/>
            <a:ext cx="800708" cy="13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25" name="Line 72"/>
          <xdr:cNvCxnSpPr/>
        </xdr:nvCxnSpPr>
        <xdr:spPr bwMode="auto">
          <a:xfrm flipH="1">
            <a:off x="4778976" y="4470389"/>
            <a:ext cx="800808" cy="13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sp macro="" textlink="">
        <xdr:nvSpPr>
          <xdr:cNvPr id="126" name="Text Box 75"/>
          <xdr:cNvSpPr txBox="1">
            <a:spLocks noChangeArrowheads="1"/>
          </xdr:cNvSpPr>
        </xdr:nvSpPr>
        <xdr:spPr bwMode="auto">
          <a:xfrm>
            <a:off x="4919952" y="3780159"/>
            <a:ext cx="570906" cy="226800"/>
          </a:xfrm>
          <a:prstGeom prst="rect">
            <a:avLst/>
          </a:prstGeom>
          <a:solidFill>
            <a:srgbClr val="A6A6A6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100%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127" name="Text Box 76"/>
          <xdr:cNvSpPr txBox="1">
            <a:spLocks noChangeArrowheads="1"/>
          </xdr:cNvSpPr>
        </xdr:nvSpPr>
        <xdr:spPr bwMode="auto">
          <a:xfrm>
            <a:off x="4919952" y="4358638"/>
            <a:ext cx="570906" cy="226800"/>
          </a:xfrm>
          <a:prstGeom prst="rect">
            <a:avLst/>
          </a:prstGeom>
          <a:solidFill>
            <a:srgbClr val="A6A6A6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100%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cxnSp macro="">
        <xdr:nvCxnSpPr>
          <xdr:cNvPr id="128" name="AutoShape 79"/>
          <xdr:cNvCxnSpPr>
            <a:cxnSpLocks noChangeShapeType="1"/>
          </xdr:cNvCxnSpPr>
        </xdr:nvCxnSpPr>
        <xdr:spPr bwMode="auto">
          <a:xfrm flipH="1">
            <a:off x="2639223" y="3317905"/>
            <a:ext cx="91501" cy="60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29" name="AutoShape 83"/>
          <xdr:cNvCxnSpPr>
            <a:cxnSpLocks noChangeShapeType="1"/>
          </xdr:cNvCxnSpPr>
        </xdr:nvCxnSpPr>
        <xdr:spPr bwMode="auto">
          <a:xfrm flipH="1" flipV="1">
            <a:off x="1817993" y="3001603"/>
            <a:ext cx="129600" cy="190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30" name="AutoShape 85"/>
          <xdr:cNvCxnSpPr>
            <a:cxnSpLocks noChangeShapeType="1"/>
          </xdr:cNvCxnSpPr>
        </xdr:nvCxnSpPr>
        <xdr:spPr bwMode="auto">
          <a:xfrm flipH="1" flipV="1">
            <a:off x="1814768" y="3627057"/>
            <a:ext cx="129600" cy="390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31" name="AutoShape 87"/>
          <xdr:cNvCxnSpPr>
            <a:cxnSpLocks noChangeShapeType="1"/>
          </xdr:cNvCxnSpPr>
        </xdr:nvCxnSpPr>
        <xdr:spPr bwMode="auto">
          <a:xfrm flipH="1" flipV="1">
            <a:off x="1816068" y="4208812"/>
            <a:ext cx="129600" cy="380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32" name="AutoShape 88"/>
          <xdr:cNvCxnSpPr>
            <a:cxnSpLocks noChangeShapeType="1"/>
          </xdr:cNvCxnSpPr>
        </xdr:nvCxnSpPr>
        <xdr:spPr bwMode="auto">
          <a:xfrm flipH="1" flipV="1">
            <a:off x="1817993" y="4719341"/>
            <a:ext cx="129600" cy="190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33" name="AutoShape 89"/>
          <xdr:cNvCxnSpPr>
            <a:cxnSpLocks noChangeShapeType="1"/>
          </xdr:cNvCxnSpPr>
        </xdr:nvCxnSpPr>
        <xdr:spPr bwMode="auto">
          <a:xfrm>
            <a:off x="2635228" y="4217012"/>
            <a:ext cx="1300" cy="494004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34" name="AutoShape 90"/>
          <xdr:cNvCxnSpPr>
            <a:cxnSpLocks noChangeShapeType="1"/>
          </xdr:cNvCxnSpPr>
        </xdr:nvCxnSpPr>
        <xdr:spPr bwMode="auto">
          <a:xfrm>
            <a:off x="2635228" y="4462115"/>
            <a:ext cx="90000" cy="70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36" name="AutoShape 92"/>
          <xdr:cNvCxnSpPr>
            <a:cxnSpLocks noChangeShapeType="1"/>
          </xdr:cNvCxnSpPr>
        </xdr:nvCxnSpPr>
        <xdr:spPr bwMode="auto">
          <a:xfrm>
            <a:off x="2527927" y="4711017"/>
            <a:ext cx="108000" cy="10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39" name="AutoShape 93"/>
          <xdr:cNvCxnSpPr>
            <a:cxnSpLocks noChangeShapeType="1"/>
          </xdr:cNvCxnSpPr>
        </xdr:nvCxnSpPr>
        <xdr:spPr bwMode="auto">
          <a:xfrm>
            <a:off x="2527951" y="4214911"/>
            <a:ext cx="108000" cy="2101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sp macro="" textlink="">
        <xdr:nvSpPr>
          <xdr:cNvPr id="140" name="Text Box 61"/>
          <xdr:cNvSpPr txBox="1">
            <a:spLocks noChangeArrowheads="1"/>
          </xdr:cNvSpPr>
        </xdr:nvSpPr>
        <xdr:spPr bwMode="auto">
          <a:xfrm>
            <a:off x="0" y="3203272"/>
            <a:ext cx="1826895" cy="226060"/>
          </a:xfrm>
          <a:prstGeom prst="rect">
            <a:avLst/>
          </a:prstGeom>
          <a:solidFill>
            <a:srgbClr val="4DA9D4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</a:rPr>
              <a:t>5 Hotel Kft.</a:t>
            </a:r>
            <a:endParaRPr lang="pl-PL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141" name="Text Box 67"/>
          <xdr:cNvSpPr txBox="1">
            <a:spLocks noChangeArrowheads="1"/>
          </xdr:cNvSpPr>
        </xdr:nvSpPr>
        <xdr:spPr bwMode="auto">
          <a:xfrm>
            <a:off x="1944368" y="3199462"/>
            <a:ext cx="572400" cy="226800"/>
          </a:xfrm>
          <a:prstGeom prst="rect">
            <a:avLst/>
          </a:prstGeom>
          <a:solidFill>
            <a:srgbClr val="A6A6A6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</a:rPr>
              <a:t>99,92%</a:t>
            </a:r>
            <a:endParaRPr lang="pl-PL" sz="1200">
              <a:effectLst/>
              <a:latin typeface="Times New Roman"/>
              <a:ea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200">
              <a:effectLst/>
              <a:latin typeface="Times New Roman"/>
              <a:ea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200">
              <a:effectLst/>
              <a:latin typeface="Times New Roman"/>
              <a:ea typeface="Times New Roman"/>
            </a:endParaRPr>
          </a:p>
        </xdr:txBody>
      </xdr:sp>
      <xdr:cxnSp macro="">
        <xdr:nvCxnSpPr>
          <xdr:cNvPr id="142" name="AutoShape 85"/>
          <xdr:cNvCxnSpPr>
            <a:cxnSpLocks noChangeShapeType="1"/>
          </xdr:cNvCxnSpPr>
        </xdr:nvCxnSpPr>
        <xdr:spPr bwMode="auto">
          <a:xfrm flipH="1" flipV="1">
            <a:off x="1816069" y="3314330"/>
            <a:ext cx="129540" cy="381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43" name="AutoShape 79"/>
          <xdr:cNvCxnSpPr>
            <a:cxnSpLocks noChangeShapeType="1"/>
          </xdr:cNvCxnSpPr>
        </xdr:nvCxnSpPr>
        <xdr:spPr bwMode="auto">
          <a:xfrm flipH="1">
            <a:off x="2521252" y="3313725"/>
            <a:ext cx="108000" cy="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1</xdr:col>
      <xdr:colOff>2362200</xdr:colOff>
      <xdr:row>20</xdr:row>
      <xdr:rowOff>148166</xdr:rowOff>
    </xdr:from>
    <xdr:to>
      <xdr:col>1</xdr:col>
      <xdr:colOff>2362200</xdr:colOff>
      <xdr:row>24</xdr:row>
      <xdr:rowOff>52916</xdr:rowOff>
    </xdr:to>
    <xdr:cxnSp macro="">
      <xdr:nvCxnSpPr>
        <xdr:cNvPr id="144" name="AutoShape 89"/>
        <xdr:cNvCxnSpPr>
          <a:cxnSpLocks noChangeShapeType="1"/>
        </xdr:cNvCxnSpPr>
      </xdr:nvCxnSpPr>
      <xdr:spPr bwMode="auto">
        <a:xfrm>
          <a:off x="2743200" y="4015316"/>
          <a:ext cx="0" cy="66675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2260600</xdr:colOff>
      <xdr:row>20</xdr:row>
      <xdr:rowOff>152400</xdr:rowOff>
    </xdr:from>
    <xdr:to>
      <xdr:col>1</xdr:col>
      <xdr:colOff>2368515</xdr:colOff>
      <xdr:row>20</xdr:row>
      <xdr:rowOff>152500</xdr:rowOff>
    </xdr:to>
    <xdr:cxnSp macro="">
      <xdr:nvCxnSpPr>
        <xdr:cNvPr id="145" name="AutoShape 92"/>
        <xdr:cNvCxnSpPr>
          <a:cxnSpLocks noChangeShapeType="1"/>
        </xdr:cNvCxnSpPr>
      </xdr:nvCxnSpPr>
      <xdr:spPr bwMode="auto">
        <a:xfrm>
          <a:off x="2641600" y="4019550"/>
          <a:ext cx="107915" cy="10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2247900</xdr:colOff>
      <xdr:row>24</xdr:row>
      <xdr:rowOff>53975</xdr:rowOff>
    </xdr:from>
    <xdr:to>
      <xdr:col>1</xdr:col>
      <xdr:colOff>2355815</xdr:colOff>
      <xdr:row>24</xdr:row>
      <xdr:rowOff>54075</xdr:rowOff>
    </xdr:to>
    <xdr:cxnSp macro="">
      <xdr:nvCxnSpPr>
        <xdr:cNvPr id="146" name="AutoShape 92"/>
        <xdr:cNvCxnSpPr>
          <a:cxnSpLocks noChangeShapeType="1"/>
        </xdr:cNvCxnSpPr>
      </xdr:nvCxnSpPr>
      <xdr:spPr bwMode="auto">
        <a:xfrm>
          <a:off x="2628900" y="4683125"/>
          <a:ext cx="107915" cy="10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25"/>
  <sheetViews>
    <sheetView tabSelected="1" workbookViewId="0">
      <selection activeCell="E1" sqref="E1"/>
    </sheetView>
  </sheetViews>
  <sheetFormatPr defaultColWidth="10.875" defaultRowHeight="15" x14ac:dyDescent="0.2"/>
  <cols>
    <col min="1" max="1" width="4.375" style="2" customWidth="1"/>
    <col min="2" max="2" width="99.875" style="2" customWidth="1"/>
    <col min="3" max="16384" width="10.875" style="2"/>
  </cols>
  <sheetData>
    <row r="1" spans="1:7" ht="147.94999999999999" customHeight="1" x14ac:dyDescent="0.2"/>
    <row r="2" spans="1:7" s="4" customFormat="1" ht="41.1" customHeight="1" x14ac:dyDescent="0.25">
      <c r="A2" s="161" t="s">
        <v>236</v>
      </c>
      <c r="B2" s="162"/>
    </row>
    <row r="4" spans="1:7" ht="15.75" x14ac:dyDescent="0.25">
      <c r="A4" s="163" t="s">
        <v>30</v>
      </c>
      <c r="B4" s="163"/>
      <c r="C4" s="3"/>
    </row>
    <row r="5" spans="1:7" ht="15.75" x14ac:dyDescent="0.25">
      <c r="A5" s="16" t="s">
        <v>0</v>
      </c>
      <c r="B5" s="124" t="str">
        <f>'Income statements and OCI'!B3</f>
        <v>Consolidated income statement</v>
      </c>
      <c r="C5" s="3"/>
      <c r="D5" s="3"/>
      <c r="E5" s="3"/>
      <c r="F5" s="3"/>
      <c r="G5" s="3"/>
    </row>
    <row r="6" spans="1:7" ht="15.75" x14ac:dyDescent="0.25">
      <c r="A6" s="16" t="s">
        <v>1</v>
      </c>
      <c r="B6" s="125" t="str">
        <f>'Statement of financial position'!B3</f>
        <v>Consolidated statement of financial position</v>
      </c>
      <c r="C6" s="3"/>
      <c r="D6" s="3"/>
      <c r="E6" s="3"/>
      <c r="F6" s="3"/>
      <c r="G6" s="3"/>
    </row>
    <row r="7" spans="1:7" ht="15.75" x14ac:dyDescent="0.25">
      <c r="A7" s="16" t="s">
        <v>2</v>
      </c>
      <c r="B7" s="125" t="str">
        <f>'Changes in shareholders'' equity'!B3</f>
        <v>Consolidated statement of changes in shareholders’ equity</v>
      </c>
      <c r="C7" s="3"/>
      <c r="D7" s="3"/>
      <c r="E7" s="3"/>
      <c r="F7" s="3"/>
      <c r="G7" s="3"/>
    </row>
    <row r="8" spans="1:7" ht="15.75" x14ac:dyDescent="0.25">
      <c r="A8" s="16" t="s">
        <v>3</v>
      </c>
      <c r="B8" s="125" t="str">
        <f>'Statement of cash flows'!_Toc293035359</f>
        <v>Consolidated statement of cash flows</v>
      </c>
      <c r="C8" s="3"/>
      <c r="D8" s="3"/>
      <c r="E8" s="3"/>
      <c r="F8" s="3"/>
      <c r="G8" s="3"/>
    </row>
    <row r="9" spans="1:7" ht="15.75" x14ac:dyDescent="0.25">
      <c r="A9" s="16" t="s">
        <v>4</v>
      </c>
      <c r="B9" s="125" t="s">
        <v>102</v>
      </c>
      <c r="C9" s="3"/>
      <c r="D9" s="3"/>
      <c r="E9" s="3"/>
      <c r="F9" s="3"/>
      <c r="G9" s="3"/>
    </row>
    <row r="10" spans="1:7" ht="15.75" x14ac:dyDescent="0.25">
      <c r="A10" s="16" t="s">
        <v>223</v>
      </c>
      <c r="B10" s="125" t="s">
        <v>208</v>
      </c>
      <c r="C10" s="3"/>
      <c r="D10" s="3"/>
      <c r="E10" s="3"/>
      <c r="F10" s="3"/>
      <c r="G10" s="3"/>
    </row>
    <row r="11" spans="1:7" ht="15.75" x14ac:dyDescent="0.25">
      <c r="A11" s="16" t="s">
        <v>5</v>
      </c>
      <c r="B11" s="201" t="str">
        <f>'Division of revenues'!B3</f>
        <v>Division of revenues</v>
      </c>
      <c r="C11" s="3"/>
      <c r="D11" s="3"/>
      <c r="E11" s="3"/>
      <c r="F11" s="3"/>
      <c r="G11" s="3"/>
    </row>
    <row r="12" spans="1:7" ht="15.75" x14ac:dyDescent="0.25">
      <c r="A12" s="16" t="s">
        <v>6</v>
      </c>
      <c r="B12" s="125" t="str">
        <f>'Income statement - analytical'!_Toc293035359</f>
        <v>Income statement – analytical approach</v>
      </c>
      <c r="C12" s="3"/>
      <c r="D12" s="3"/>
      <c r="E12" s="3"/>
      <c r="F12" s="3"/>
      <c r="G12" s="3"/>
    </row>
    <row r="13" spans="1:7" ht="15.75" x14ac:dyDescent="0.25">
      <c r="A13" s="16" t="s">
        <v>9</v>
      </c>
      <c r="B13" s="125" t="str">
        <f>'Operating ratios'!_Toc293035359</f>
        <v>Operating ratios</v>
      </c>
      <c r="C13" s="3"/>
      <c r="D13" s="3"/>
      <c r="E13" s="3"/>
      <c r="F13" s="3"/>
      <c r="G13" s="3"/>
    </row>
    <row r="14" spans="1:7" ht="15.75" x14ac:dyDescent="0.25">
      <c r="A14" s="16" t="s">
        <v>10</v>
      </c>
      <c r="B14" s="125" t="str">
        <f>'Hotel portfolio'!_Toc293035359</f>
        <v>The Orbis Group’s hotel portfolio</v>
      </c>
      <c r="C14" s="3"/>
      <c r="D14" s="3"/>
      <c r="E14" s="3"/>
      <c r="F14" s="3"/>
      <c r="G14" s="3"/>
    </row>
    <row r="15" spans="1:7" ht="15.75" x14ac:dyDescent="0.25">
      <c r="A15" s="16" t="s">
        <v>11</v>
      </c>
      <c r="B15" s="125" t="str">
        <f>Clients!_Toc293035359</f>
        <v>Structure of the Orbis Group's clients</v>
      </c>
      <c r="C15" s="3"/>
      <c r="D15" s="3"/>
      <c r="E15" s="3"/>
      <c r="F15" s="3"/>
      <c r="G15" s="3"/>
    </row>
    <row r="16" spans="1:7" ht="15.75" x14ac:dyDescent="0.25">
      <c r="A16" s="16" t="s">
        <v>12</v>
      </c>
      <c r="B16" s="125" t="str">
        <f>Employment!_Toc293035359</f>
        <v>Average employment in Orbis Group</v>
      </c>
      <c r="C16" s="3"/>
      <c r="D16" s="3"/>
      <c r="E16" s="3"/>
      <c r="F16" s="3"/>
      <c r="G16" s="3"/>
    </row>
    <row r="17" spans="1:7" ht="15.75" x14ac:dyDescent="0.25">
      <c r="A17" s="16" t="s">
        <v>224</v>
      </c>
      <c r="B17" s="125" t="str">
        <f>'Structure of the Group'!B3</f>
        <v>The structure of the Group</v>
      </c>
      <c r="C17" s="3"/>
      <c r="D17" s="3"/>
      <c r="E17" s="3"/>
      <c r="F17" s="3"/>
      <c r="G17" s="3"/>
    </row>
    <row r="18" spans="1:7" ht="15.75" x14ac:dyDescent="0.25">
      <c r="A18" s="16" t="s">
        <v>256</v>
      </c>
      <c r="B18" s="125" t="str">
        <f>Shareholders!_Toc293035359</f>
        <v>The Issuer’s shareholders</v>
      </c>
      <c r="C18" s="3"/>
      <c r="D18" s="3"/>
      <c r="E18" s="3"/>
      <c r="F18" s="3"/>
      <c r="G18" s="3"/>
    </row>
    <row r="19" spans="1:7" x14ac:dyDescent="0.2">
      <c r="A19" s="3"/>
      <c r="B19" s="3"/>
      <c r="C19" s="3"/>
    </row>
    <row r="20" spans="1:7" x14ac:dyDescent="0.2">
      <c r="A20" s="1"/>
      <c r="B20" s="3"/>
    </row>
    <row r="21" spans="1:7" x14ac:dyDescent="0.2">
      <c r="B21" s="19"/>
    </row>
    <row r="22" spans="1:7" x14ac:dyDescent="0.2">
      <c r="B22" s="19"/>
    </row>
    <row r="25" spans="1:7" ht="18" customHeight="1" x14ac:dyDescent="0.2"/>
  </sheetData>
  <mergeCells count="2">
    <mergeCell ref="A2:B2"/>
    <mergeCell ref="A4:B4"/>
  </mergeCells>
  <hyperlinks>
    <hyperlink ref="A5" location="'Rachunek zysków i strat'!A1" display="1."/>
    <hyperlink ref="A6" location="'Spr. z sytuacji finansowej'!A1" display="2."/>
    <hyperlink ref="A8" location="'Przepływy pieniężne'!A1" display="4."/>
    <hyperlink ref="A7" location="'Zmiany w kapitale'!A1" display="3."/>
    <hyperlink ref="A9" location="'Spr. segmentowa'!A1" display="5."/>
    <hyperlink ref="A18" location="Akcjonariat!A1" display="8."/>
    <hyperlink ref="B5" location="'Income statements and OCI'!A1" display="'Income statements and OCI'!A1"/>
    <hyperlink ref="B6" location="'Statement of financial position'!A1" display="'Statement of financial position'!A1"/>
    <hyperlink ref="B7" location="'Changes in shareholders'' equity'!A1" display="'Changes in shareholders'' equity'!A1"/>
    <hyperlink ref="B8" location="'Statement of cash flows'!A1" display="'Statement of cash flows'!A1"/>
    <hyperlink ref="B9" location="'Operating segments'!A1" display="Operating segments"/>
    <hyperlink ref="B16" location="Employment!A1" display="Employment!A1"/>
    <hyperlink ref="B17" location="'Structure of the Group'!A1" display="'Structure of the Group'!A1"/>
    <hyperlink ref="B18" location="Shareholders!A1" display="Shareholders!A1"/>
    <hyperlink ref="B12" location="'Income statement - analytical'!A1" display="'Income statement - analytical'!A1"/>
    <hyperlink ref="B13" location="'Operating ratios'!A1" display="'Operating ratios'!A1"/>
    <hyperlink ref="B14" location="'Hotel portfolio'!A1" display="'Hotel portfolio'!A1"/>
    <hyperlink ref="B15" location="Clients!A1" display="Clients!A1"/>
    <hyperlink ref="A15" location="Akcjonariat!A1" display="8."/>
    <hyperlink ref="A16" location="'Income statements and OCI'!A1" display="'Income statements and OCI'!A1"/>
    <hyperlink ref="A17" location="'Statement of financial position'!A1" display="'Statement of financial position'!A1"/>
    <hyperlink ref="A12" location="'Statement of cash flows'!A1" display="'Statement of cash flows'!A1"/>
    <hyperlink ref="A13" location="'Segment reporting'!A1" display="'Segment reporting'!A1"/>
    <hyperlink ref="B10" location="'Geographical segments'!A1" display="Geographical segments"/>
    <hyperlink ref="B11" location="'Division of revenues'!A1" display="'Division of revenues'!A1"/>
  </hyperlinks>
  <pageMargins left="0.75" right="0.75" top="1" bottom="1" header="0.5" footer="0.5"/>
  <pageSetup paperSize="9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O136"/>
  <sheetViews>
    <sheetView zoomScaleNormal="100" workbookViewId="0">
      <pane xSplit="2" topLeftCell="C1" activePane="topRight" state="frozen"/>
      <selection pane="topRight"/>
    </sheetView>
  </sheetViews>
  <sheetFormatPr defaultColWidth="10.875" defaultRowHeight="15" x14ac:dyDescent="0.2"/>
  <cols>
    <col min="1" max="1" width="5" style="2" customWidth="1"/>
    <col min="2" max="2" width="74.875" style="5" bestFit="1" customWidth="1"/>
    <col min="3" max="8" width="14.875" style="2" customWidth="1"/>
    <col min="9" max="9" width="5.625" style="2" customWidth="1"/>
    <col min="10" max="16384" width="10.875" style="2"/>
  </cols>
  <sheetData>
    <row r="1" spans="1:15" ht="15.75" x14ac:dyDescent="0.25">
      <c r="A1" s="9" t="s">
        <v>30</v>
      </c>
    </row>
    <row r="2" spans="1:15" ht="15.75" x14ac:dyDescent="0.25">
      <c r="A2" s="9"/>
    </row>
    <row r="3" spans="1:15" ht="18.75" thickBot="1" x14ac:dyDescent="0.3">
      <c r="A3" s="9"/>
      <c r="B3" s="15" t="s">
        <v>124</v>
      </c>
    </row>
    <row r="4" spans="1:15" ht="22.5" customHeight="1" thickTop="1" thickBot="1" x14ac:dyDescent="0.25">
      <c r="B4" s="164" t="s">
        <v>125</v>
      </c>
      <c r="C4" s="133" t="s">
        <v>225</v>
      </c>
      <c r="D4" s="156" t="s">
        <v>198</v>
      </c>
      <c r="E4" s="184" t="s">
        <v>187</v>
      </c>
      <c r="F4" s="156" t="s">
        <v>225</v>
      </c>
      <c r="G4" s="156" t="s">
        <v>198</v>
      </c>
      <c r="H4" s="184" t="s">
        <v>187</v>
      </c>
    </row>
    <row r="5" spans="1:15" ht="22.5" customHeight="1" thickTop="1" thickBot="1" x14ac:dyDescent="0.25">
      <c r="B5" s="165"/>
      <c r="C5" s="183" t="s">
        <v>116</v>
      </c>
      <c r="D5" s="182"/>
      <c r="E5" s="179"/>
      <c r="F5" s="183" t="s">
        <v>188</v>
      </c>
      <c r="G5" s="182"/>
      <c r="H5" s="179"/>
    </row>
    <row r="6" spans="1:15" ht="16.5" thickTop="1" thickBot="1" x14ac:dyDescent="0.25">
      <c r="B6" s="29" t="s">
        <v>126</v>
      </c>
      <c r="C6" s="30"/>
      <c r="D6" s="30"/>
      <c r="E6" s="31"/>
      <c r="F6" s="31"/>
      <c r="G6" s="134"/>
      <c r="H6" s="134"/>
    </row>
    <row r="7" spans="1:15" ht="16.5" thickTop="1" thickBot="1" x14ac:dyDescent="0.25">
      <c r="B7" s="12" t="s">
        <v>127</v>
      </c>
      <c r="C7" s="118">
        <v>0.61099999999999999</v>
      </c>
      <c r="D7" s="118">
        <v>0.59499999999999997</v>
      </c>
      <c r="E7" s="157" t="str">
        <f>(C7-D7)*100&amp; " p.p."</f>
        <v>1,6 p.p.</v>
      </c>
      <c r="F7" s="118">
        <v>0.61099999999999999</v>
      </c>
      <c r="G7" s="135">
        <v>0.59899999999999998</v>
      </c>
      <c r="H7" s="157" t="str">
        <f>(F7-G7)*100&amp; " p.p."</f>
        <v>1,2 p.p.</v>
      </c>
      <c r="I7" s="136"/>
      <c r="J7" s="136"/>
      <c r="K7" s="136"/>
      <c r="L7" s="136"/>
      <c r="M7" s="136"/>
      <c r="N7" s="136"/>
      <c r="O7" s="136"/>
    </row>
    <row r="8" spans="1:15" ht="17.100000000000001" customHeight="1" thickTop="1" thickBot="1" x14ac:dyDescent="0.25">
      <c r="B8" s="12" t="s">
        <v>128</v>
      </c>
      <c r="C8" s="120">
        <v>222.7</v>
      </c>
      <c r="D8" s="120">
        <v>212.5</v>
      </c>
      <c r="E8" s="147">
        <f>C8/D8-1</f>
        <v>4.8000000000000043E-2</v>
      </c>
      <c r="F8" s="148">
        <v>222.7</v>
      </c>
      <c r="G8" s="149">
        <v>214.6</v>
      </c>
      <c r="H8" s="147">
        <f>F8/G8-1</f>
        <v>3.7744641192916983E-2</v>
      </c>
      <c r="I8" s="138"/>
      <c r="J8" s="136"/>
      <c r="K8" s="136"/>
      <c r="L8" s="136"/>
      <c r="M8" s="136"/>
      <c r="N8" s="136"/>
      <c r="O8" s="136"/>
    </row>
    <row r="9" spans="1:15" ht="16.5" thickTop="1" thickBot="1" x14ac:dyDescent="0.25">
      <c r="B9" s="12" t="s">
        <v>129</v>
      </c>
      <c r="C9" s="120">
        <v>136</v>
      </c>
      <c r="D9" s="120">
        <v>126.5</v>
      </c>
      <c r="E9" s="147">
        <f>C9/D9-1</f>
        <v>7.5098814229249022E-2</v>
      </c>
      <c r="F9" s="148">
        <v>136</v>
      </c>
      <c r="G9" s="149">
        <v>128.5</v>
      </c>
      <c r="H9" s="147">
        <f>F9/G9-1</f>
        <v>5.8365758754863828E-2</v>
      </c>
      <c r="I9" s="138"/>
      <c r="J9" s="136"/>
      <c r="K9" s="136"/>
      <c r="L9" s="136"/>
      <c r="M9" s="136"/>
      <c r="N9" s="136"/>
      <c r="O9" s="136"/>
    </row>
    <row r="10" spans="1:15" ht="16.5" thickTop="1" thickBot="1" x14ac:dyDescent="0.25">
      <c r="B10" s="33" t="s">
        <v>130</v>
      </c>
      <c r="C10" s="120"/>
      <c r="D10" s="120"/>
      <c r="E10" s="146"/>
      <c r="F10" s="148"/>
      <c r="G10" s="149"/>
      <c r="H10" s="146"/>
      <c r="I10" s="138"/>
      <c r="J10" s="138"/>
      <c r="K10" s="139"/>
      <c r="L10" s="137"/>
    </row>
    <row r="11" spans="1:15" ht="16.5" thickTop="1" thickBot="1" x14ac:dyDescent="0.25">
      <c r="B11" s="12" t="s">
        <v>127</v>
      </c>
      <c r="C11" s="118">
        <v>0.63200000000000001</v>
      </c>
      <c r="D11" s="118">
        <v>0.61599999999999999</v>
      </c>
      <c r="E11" s="157" t="str">
        <f>(C11-D11)*100&amp; " p.p."</f>
        <v>1,6 p.p.</v>
      </c>
      <c r="F11" s="118">
        <v>0.63200000000000001</v>
      </c>
      <c r="G11" s="135">
        <v>0.61899999999999999</v>
      </c>
      <c r="H11" s="157" t="str">
        <f>(F11-G11)*100&amp; " p.p."</f>
        <v>1,3 p.p.</v>
      </c>
      <c r="I11" s="136"/>
      <c r="J11" s="136"/>
      <c r="K11" s="136"/>
      <c r="L11" s="136"/>
      <c r="M11" s="136"/>
      <c r="N11" s="136"/>
      <c r="O11" s="136"/>
    </row>
    <row r="12" spans="1:15" ht="16.5" thickTop="1" thickBot="1" x14ac:dyDescent="0.25">
      <c r="B12" s="12" t="s">
        <v>128</v>
      </c>
      <c r="C12" s="120">
        <v>153.19999999999999</v>
      </c>
      <c r="D12" s="120">
        <v>147.4</v>
      </c>
      <c r="E12" s="147">
        <f>C12/D12-1</f>
        <v>3.9348710990501967E-2</v>
      </c>
      <c r="F12" s="148">
        <v>153.19999999999999</v>
      </c>
      <c r="G12" s="149">
        <v>148.30000000000001</v>
      </c>
      <c r="H12" s="147">
        <f>F12/G12-1</f>
        <v>3.3041132838840026E-2</v>
      </c>
      <c r="I12" s="138"/>
      <c r="J12" s="136"/>
      <c r="K12" s="136"/>
      <c r="L12" s="136"/>
      <c r="M12" s="136"/>
      <c r="N12" s="136"/>
      <c r="O12" s="136"/>
    </row>
    <row r="13" spans="1:15" ht="16.5" thickTop="1" thickBot="1" x14ac:dyDescent="0.25">
      <c r="B13" s="12" t="s">
        <v>129</v>
      </c>
      <c r="C13" s="120">
        <v>96.8</v>
      </c>
      <c r="D13" s="120">
        <v>90.7</v>
      </c>
      <c r="E13" s="147">
        <f>C13/D13-1</f>
        <v>6.725468577728777E-2</v>
      </c>
      <c r="F13" s="148">
        <v>96.8</v>
      </c>
      <c r="G13" s="149">
        <v>91.7</v>
      </c>
      <c r="H13" s="147">
        <f>F13/G13-1</f>
        <v>5.5616139585605184E-2</v>
      </c>
      <c r="I13" s="138"/>
      <c r="J13" s="136"/>
      <c r="K13" s="136"/>
      <c r="L13" s="136"/>
      <c r="M13" s="136"/>
      <c r="N13" s="136"/>
      <c r="O13" s="136"/>
    </row>
    <row r="14" spans="1:15" ht="16.5" thickTop="1" thickBot="1" x14ac:dyDescent="0.25">
      <c r="B14" s="33" t="s">
        <v>131</v>
      </c>
      <c r="C14" s="120"/>
      <c r="D14" s="120"/>
      <c r="E14" s="150"/>
      <c r="F14" s="148"/>
      <c r="G14" s="149"/>
      <c r="H14" s="150"/>
      <c r="I14" s="138"/>
      <c r="J14" s="138"/>
      <c r="K14" s="139"/>
      <c r="L14" s="140"/>
    </row>
    <row r="15" spans="1:15" ht="16.5" thickTop="1" thickBot="1" x14ac:dyDescent="0.25">
      <c r="B15" s="12" t="s">
        <v>127</v>
      </c>
      <c r="C15" s="118">
        <v>0.59899999999999998</v>
      </c>
      <c r="D15" s="118">
        <v>0.58499999999999996</v>
      </c>
      <c r="E15" s="157" t="str">
        <f>(C15-D15)*100&amp; " p.p."</f>
        <v>1,4 p.p.</v>
      </c>
      <c r="F15" s="118">
        <v>0.59899999999999998</v>
      </c>
      <c r="G15" s="135">
        <v>0.58899999999999997</v>
      </c>
      <c r="H15" s="157" t="s">
        <v>207</v>
      </c>
      <c r="I15" s="136"/>
      <c r="J15" s="136"/>
      <c r="K15" s="136"/>
      <c r="L15" s="136"/>
      <c r="M15" s="136"/>
      <c r="N15" s="136"/>
      <c r="O15" s="136"/>
    </row>
    <row r="16" spans="1:15" ht="16.5" thickTop="1" thickBot="1" x14ac:dyDescent="0.25">
      <c r="B16" s="12" t="s">
        <v>128</v>
      </c>
      <c r="C16" s="120">
        <v>261.5</v>
      </c>
      <c r="D16" s="120">
        <v>248.1</v>
      </c>
      <c r="E16" s="147">
        <f>C16/D16-1</f>
        <v>5.4010479645304255E-2</v>
      </c>
      <c r="F16" s="148">
        <v>261.5</v>
      </c>
      <c r="G16" s="149">
        <v>251.4</v>
      </c>
      <c r="H16" s="147">
        <f>F16/G16-1</f>
        <v>4.0175019888623709E-2</v>
      </c>
      <c r="I16" s="138"/>
      <c r="J16" s="136"/>
      <c r="K16" s="136"/>
      <c r="L16" s="136"/>
      <c r="M16" s="136"/>
      <c r="N16" s="136"/>
      <c r="O16" s="136"/>
    </row>
    <row r="17" spans="2:15" ht="16.5" thickTop="1" thickBot="1" x14ac:dyDescent="0.25">
      <c r="B17" s="12" t="s">
        <v>129</v>
      </c>
      <c r="C17" s="120">
        <v>156.69999999999999</v>
      </c>
      <c r="D17" s="120">
        <v>145</v>
      </c>
      <c r="E17" s="147">
        <f>C17/D17-1</f>
        <v>8.0689655172413666E-2</v>
      </c>
      <c r="F17" s="148">
        <v>156.69999999999999</v>
      </c>
      <c r="G17" s="149">
        <v>147.9</v>
      </c>
      <c r="H17" s="147">
        <f>F17/G17-1</f>
        <v>5.9499661933738901E-2</v>
      </c>
      <c r="I17" s="138"/>
      <c r="J17" s="136"/>
      <c r="K17" s="136"/>
      <c r="L17" s="136"/>
      <c r="M17" s="136"/>
      <c r="N17" s="136"/>
      <c r="O17" s="136"/>
    </row>
    <row r="18" spans="2:15" ht="17.100000000000001" customHeight="1" thickTop="1" x14ac:dyDescent="0.2">
      <c r="B18" s="34"/>
      <c r="C18" s="35"/>
      <c r="D18" s="35"/>
      <c r="E18" s="36"/>
      <c r="F18" s="37"/>
      <c r="G18" s="37"/>
      <c r="H18" s="37"/>
    </row>
    <row r="19" spans="2:15" ht="15.75" thickBot="1" x14ac:dyDescent="0.25">
      <c r="B19" s="21"/>
      <c r="C19" s="27"/>
      <c r="D19" s="27"/>
      <c r="E19" s="27"/>
      <c r="F19" s="27"/>
      <c r="G19" s="27"/>
      <c r="H19" s="27"/>
    </row>
    <row r="20" spans="2:15" ht="22.5" customHeight="1" thickTop="1" thickBot="1" x14ac:dyDescent="0.25">
      <c r="B20" s="186" t="s">
        <v>132</v>
      </c>
      <c r="C20" s="156" t="s">
        <v>225</v>
      </c>
      <c r="D20" s="156" t="s">
        <v>198</v>
      </c>
      <c r="E20" s="184" t="s">
        <v>187</v>
      </c>
      <c r="F20" s="156" t="s">
        <v>225</v>
      </c>
      <c r="G20" s="156" t="s">
        <v>198</v>
      </c>
      <c r="H20" s="184" t="s">
        <v>187</v>
      </c>
    </row>
    <row r="21" spans="2:15" ht="22.5" customHeight="1" thickTop="1" thickBot="1" x14ac:dyDescent="0.25">
      <c r="B21" s="187"/>
      <c r="C21" s="183" t="s">
        <v>116</v>
      </c>
      <c r="D21" s="182"/>
      <c r="E21" s="179"/>
      <c r="F21" s="183" t="s">
        <v>188</v>
      </c>
      <c r="G21" s="182"/>
      <c r="H21" s="179"/>
    </row>
    <row r="22" spans="2:15" ht="16.5" thickTop="1" thickBot="1" x14ac:dyDescent="0.25">
      <c r="B22" s="29" t="s">
        <v>117</v>
      </c>
      <c r="C22" s="38"/>
      <c r="D22" s="38"/>
      <c r="E22" s="39"/>
      <c r="F22" s="39"/>
      <c r="G22" s="36"/>
      <c r="H22" s="36"/>
    </row>
    <row r="23" spans="2:15" ht="16.5" thickTop="1" thickBot="1" x14ac:dyDescent="0.25">
      <c r="B23" s="12" t="s">
        <v>127</v>
      </c>
      <c r="C23" s="118">
        <v>0.61</v>
      </c>
      <c r="D23" s="118">
        <v>0.59599999999999997</v>
      </c>
      <c r="E23" s="157" t="str">
        <f>(C23-D23)*100&amp; " p.p."</f>
        <v>1,4 p.p.</v>
      </c>
      <c r="F23" s="118">
        <v>0.61</v>
      </c>
      <c r="G23" s="118">
        <v>0.60199999999999998</v>
      </c>
      <c r="H23" s="158" t="s">
        <v>238</v>
      </c>
      <c r="I23" s="136"/>
      <c r="J23" s="136"/>
      <c r="K23" s="136"/>
      <c r="L23" s="136"/>
      <c r="M23" s="136"/>
      <c r="N23" s="136"/>
      <c r="O23" s="136"/>
    </row>
    <row r="24" spans="2:15" ht="16.5" thickTop="1" thickBot="1" x14ac:dyDescent="0.25">
      <c r="B24" s="12" t="s">
        <v>128</v>
      </c>
      <c r="C24" s="120">
        <v>219.1</v>
      </c>
      <c r="D24" s="120">
        <v>211.5</v>
      </c>
      <c r="E24" s="147">
        <f t="shared" ref="E24:E25" si="0">C24/D24-1</f>
        <v>3.5933806146572156E-2</v>
      </c>
      <c r="F24" s="148">
        <v>219.1</v>
      </c>
      <c r="G24" s="148">
        <v>214.6</v>
      </c>
      <c r="H24" s="147">
        <f t="shared" ref="H24:H25" si="1">F24/G24-1</f>
        <v>2.0969245107176127E-2</v>
      </c>
      <c r="I24" s="138"/>
      <c r="J24" s="136"/>
      <c r="K24" s="136"/>
      <c r="L24" s="136"/>
      <c r="M24" s="136"/>
      <c r="N24" s="136"/>
      <c r="O24" s="136"/>
    </row>
    <row r="25" spans="2:15" ht="16.5" thickTop="1" thickBot="1" x14ac:dyDescent="0.25">
      <c r="B25" s="12" t="s">
        <v>129</v>
      </c>
      <c r="C25" s="120">
        <v>133.69999999999999</v>
      </c>
      <c r="D25" s="120">
        <v>126.1</v>
      </c>
      <c r="E25" s="147">
        <f t="shared" si="0"/>
        <v>6.0269627279936566E-2</v>
      </c>
      <c r="F25" s="148">
        <v>133.69999999999999</v>
      </c>
      <c r="G25" s="148">
        <v>129.19999999999999</v>
      </c>
      <c r="H25" s="147">
        <f t="shared" si="1"/>
        <v>3.482972136222906E-2</v>
      </c>
      <c r="I25" s="138"/>
      <c r="J25" s="136"/>
      <c r="K25" s="136"/>
      <c r="L25" s="136"/>
      <c r="M25" s="136"/>
      <c r="N25" s="136"/>
      <c r="O25" s="136"/>
    </row>
    <row r="26" spans="2:15" ht="16.5" thickTop="1" thickBot="1" x14ac:dyDescent="0.25">
      <c r="B26" s="33" t="s">
        <v>118</v>
      </c>
      <c r="C26" s="120"/>
      <c r="D26" s="120"/>
      <c r="E26" s="146"/>
      <c r="F26" s="148"/>
      <c r="G26" s="148"/>
      <c r="H26" s="146"/>
      <c r="I26" s="138"/>
      <c r="J26" s="138"/>
      <c r="K26" s="138"/>
      <c r="L26" s="137"/>
    </row>
    <row r="27" spans="2:15" ht="16.5" thickTop="1" thickBot="1" x14ac:dyDescent="0.25">
      <c r="B27" s="12" t="s">
        <v>127</v>
      </c>
      <c r="C27" s="118">
        <v>0.58699999999999997</v>
      </c>
      <c r="D27" s="118">
        <v>0.55700000000000005</v>
      </c>
      <c r="E27" s="157" t="s">
        <v>237</v>
      </c>
      <c r="F27" s="118">
        <v>0.58699999999999997</v>
      </c>
      <c r="G27" s="118">
        <v>0.55700000000000005</v>
      </c>
      <c r="H27" s="157" t="s">
        <v>237</v>
      </c>
      <c r="I27" s="136"/>
      <c r="J27" s="136"/>
      <c r="K27" s="136"/>
      <c r="L27" s="136"/>
      <c r="M27" s="136"/>
      <c r="N27" s="136"/>
      <c r="O27" s="136"/>
    </row>
    <row r="28" spans="2:15" ht="16.5" thickTop="1" thickBot="1" x14ac:dyDescent="0.25">
      <c r="B28" s="12" t="s">
        <v>128</v>
      </c>
      <c r="C28" s="120">
        <v>226.9</v>
      </c>
      <c r="D28" s="120">
        <v>213.3</v>
      </c>
      <c r="E28" s="147">
        <f t="shared" ref="E28:E29" si="2">C28/D28-1</f>
        <v>6.3759962494139621E-2</v>
      </c>
      <c r="F28" s="148">
        <v>226.9</v>
      </c>
      <c r="G28" s="148">
        <v>213.3</v>
      </c>
      <c r="H28" s="147">
        <f t="shared" ref="H28:H29" si="3">F28/G28-1</f>
        <v>6.3759962494139621E-2</v>
      </c>
      <c r="I28" s="138"/>
      <c r="J28" s="136"/>
      <c r="K28" s="136"/>
      <c r="L28" s="136"/>
      <c r="M28" s="136"/>
      <c r="N28" s="136"/>
      <c r="O28" s="136"/>
    </row>
    <row r="29" spans="2:15" ht="16.5" thickTop="1" thickBot="1" x14ac:dyDescent="0.25">
      <c r="B29" s="12" t="s">
        <v>129</v>
      </c>
      <c r="C29" s="120">
        <v>133.19999999999999</v>
      </c>
      <c r="D29" s="120">
        <v>118.7</v>
      </c>
      <c r="E29" s="147">
        <f t="shared" si="2"/>
        <v>0.12215669755686598</v>
      </c>
      <c r="F29" s="148">
        <v>133.19999999999999</v>
      </c>
      <c r="G29" s="148">
        <v>118.7</v>
      </c>
      <c r="H29" s="147">
        <f t="shared" si="3"/>
        <v>0.12215669755686598</v>
      </c>
      <c r="I29" s="138"/>
      <c r="J29" s="136"/>
      <c r="K29" s="136"/>
      <c r="L29" s="136"/>
      <c r="M29" s="136"/>
      <c r="N29" s="136"/>
      <c r="O29" s="136"/>
    </row>
    <row r="30" spans="2:15" ht="16.5" thickTop="1" thickBot="1" x14ac:dyDescent="0.25">
      <c r="B30" s="33" t="s">
        <v>119</v>
      </c>
      <c r="C30" s="120"/>
      <c r="D30" s="120"/>
      <c r="E30" s="146"/>
      <c r="F30" s="148"/>
      <c r="G30" s="148"/>
      <c r="H30" s="146"/>
      <c r="I30" s="138"/>
      <c r="J30" s="138"/>
      <c r="K30" s="138"/>
      <c r="L30" s="137"/>
    </row>
    <row r="31" spans="2:15" ht="16.5" thickTop="1" thickBot="1" x14ac:dyDescent="0.25">
      <c r="B31" s="12" t="s">
        <v>127</v>
      </c>
      <c r="C31" s="118">
        <v>0.61599999999999999</v>
      </c>
      <c r="D31" s="118">
        <v>0.62</v>
      </c>
      <c r="E31" s="157" t="str">
        <f>(C31-D31)*100&amp; " p.p."</f>
        <v>-0,4 p.p.</v>
      </c>
      <c r="F31" s="118">
        <v>0.61599999999999999</v>
      </c>
      <c r="G31" s="118">
        <v>0.62</v>
      </c>
      <c r="H31" s="157" t="str">
        <f>(F31-G31)*100&amp; " p.p."</f>
        <v>-0,4 p.p.</v>
      </c>
      <c r="I31" s="136"/>
      <c r="J31" s="136"/>
      <c r="K31" s="136"/>
      <c r="L31" s="136"/>
      <c r="M31" s="136"/>
      <c r="N31" s="136"/>
      <c r="O31" s="136"/>
    </row>
    <row r="32" spans="2:15" ht="16.5" thickTop="1" thickBot="1" x14ac:dyDescent="0.25">
      <c r="B32" s="12" t="s">
        <v>128</v>
      </c>
      <c r="C32" s="120">
        <v>215</v>
      </c>
      <c r="D32" s="120">
        <v>187.7</v>
      </c>
      <c r="E32" s="147">
        <f t="shared" ref="E32:E33" si="4">C32/D32-1</f>
        <v>0.14544485881726166</v>
      </c>
      <c r="F32" s="148">
        <v>215</v>
      </c>
      <c r="G32" s="148">
        <v>187.7</v>
      </c>
      <c r="H32" s="147">
        <f t="shared" ref="H32:H33" si="5">F32/G32-1</f>
        <v>0.14544485881726166</v>
      </c>
      <c r="I32" s="138"/>
      <c r="J32" s="136"/>
      <c r="K32" s="136"/>
      <c r="L32" s="136"/>
      <c r="M32" s="136"/>
      <c r="N32" s="136"/>
      <c r="O32" s="136"/>
    </row>
    <row r="33" spans="2:15" ht="16.5" thickTop="1" thickBot="1" x14ac:dyDescent="0.25">
      <c r="B33" s="12" t="s">
        <v>129</v>
      </c>
      <c r="C33" s="120">
        <v>132.4</v>
      </c>
      <c r="D33" s="120">
        <v>116.5</v>
      </c>
      <c r="E33" s="147">
        <f t="shared" si="4"/>
        <v>0.13648068669527902</v>
      </c>
      <c r="F33" s="148">
        <v>132.4</v>
      </c>
      <c r="G33" s="148">
        <v>116.5</v>
      </c>
      <c r="H33" s="147">
        <f t="shared" si="5"/>
        <v>0.13648068669527902</v>
      </c>
      <c r="I33" s="138"/>
      <c r="J33" s="136"/>
      <c r="K33" s="136"/>
      <c r="L33" s="136"/>
      <c r="M33" s="136"/>
      <c r="N33" s="136"/>
      <c r="O33" s="136"/>
    </row>
    <row r="34" spans="2:15" ht="16.5" thickTop="1" thickBot="1" x14ac:dyDescent="0.25">
      <c r="B34" s="33" t="s">
        <v>120</v>
      </c>
      <c r="C34" s="120"/>
      <c r="D34" s="120"/>
      <c r="E34" s="146"/>
      <c r="F34" s="148"/>
      <c r="G34" s="148"/>
      <c r="H34" s="146"/>
      <c r="I34" s="138"/>
      <c r="J34" s="138"/>
      <c r="K34" s="138"/>
      <c r="L34" s="137"/>
    </row>
    <row r="35" spans="2:15" ht="16.5" thickTop="1" thickBot="1" x14ac:dyDescent="0.25">
      <c r="B35" s="12" t="s">
        <v>127</v>
      </c>
      <c r="C35" s="118">
        <v>0.71199999999999997</v>
      </c>
      <c r="D35" s="118">
        <v>0.71099999999999997</v>
      </c>
      <c r="E35" s="157" t="str">
        <f>(C35-D35)*100&amp; " p.p."</f>
        <v>0,1 p.p.</v>
      </c>
      <c r="F35" s="118">
        <v>0.71199999999999997</v>
      </c>
      <c r="G35" s="118">
        <v>0.71099999999999997</v>
      </c>
      <c r="H35" s="157" t="str">
        <f>(F35-G35)*100&amp; " p.p."</f>
        <v>0,1 p.p.</v>
      </c>
      <c r="I35" s="136"/>
      <c r="J35" s="136"/>
      <c r="K35" s="136"/>
      <c r="L35" s="136"/>
      <c r="M35" s="136"/>
      <c r="N35" s="136"/>
      <c r="O35" s="136"/>
    </row>
    <row r="36" spans="2:15" ht="16.5" thickTop="1" thickBot="1" x14ac:dyDescent="0.25">
      <c r="B36" s="12" t="s">
        <v>128</v>
      </c>
      <c r="C36" s="120">
        <v>260.5</v>
      </c>
      <c r="D36" s="120">
        <v>260.2</v>
      </c>
      <c r="E36" s="147">
        <f t="shared" ref="E36:E37" si="6">C36/D36-1</f>
        <v>1.1529592621060125E-3</v>
      </c>
      <c r="F36" s="148">
        <v>260.5</v>
      </c>
      <c r="G36" s="148">
        <v>260.2</v>
      </c>
      <c r="H36" s="147">
        <f t="shared" ref="H36:H37" si="7">F36/G36-1</f>
        <v>1.1529592621060125E-3</v>
      </c>
      <c r="I36" s="138"/>
      <c r="J36" s="136"/>
      <c r="K36" s="136"/>
      <c r="L36" s="136"/>
      <c r="M36" s="136"/>
      <c r="N36" s="136"/>
      <c r="O36" s="136"/>
    </row>
    <row r="37" spans="2:15" ht="16.5" thickTop="1" thickBot="1" x14ac:dyDescent="0.25">
      <c r="B37" s="12" t="s">
        <v>129</v>
      </c>
      <c r="C37" s="120">
        <v>185.5</v>
      </c>
      <c r="D37" s="120">
        <v>185.1</v>
      </c>
      <c r="E37" s="147">
        <f t="shared" si="6"/>
        <v>2.160994057266441E-3</v>
      </c>
      <c r="F37" s="148">
        <v>185.5</v>
      </c>
      <c r="G37" s="148">
        <v>185.1</v>
      </c>
      <c r="H37" s="147">
        <f t="shared" si="7"/>
        <v>2.160994057266441E-3</v>
      </c>
      <c r="I37" s="138"/>
      <c r="J37" s="136"/>
      <c r="K37" s="136"/>
      <c r="L37" s="136"/>
      <c r="M37" s="136"/>
      <c r="N37" s="136"/>
      <c r="O37" s="136"/>
    </row>
    <row r="38" spans="2:15" ht="15.75" thickTop="1" x14ac:dyDescent="0.2">
      <c r="B38" s="21"/>
      <c r="C38" s="27"/>
      <c r="D38" s="27"/>
      <c r="E38" s="27"/>
      <c r="F38" s="27"/>
      <c r="G38" s="27"/>
      <c r="H38" s="27"/>
    </row>
    <row r="39" spans="2:15" ht="26.25" customHeight="1" x14ac:dyDescent="0.2">
      <c r="B39" s="21" t="s">
        <v>222</v>
      </c>
      <c r="C39" s="27"/>
      <c r="D39" s="27"/>
      <c r="E39" s="27"/>
      <c r="F39" s="27"/>
      <c r="G39" s="27"/>
      <c r="H39" s="27"/>
    </row>
    <row r="40" spans="2:15" x14ac:dyDescent="0.2">
      <c r="B40" s="21"/>
      <c r="C40" s="27"/>
      <c r="D40" s="27"/>
      <c r="E40" s="27"/>
      <c r="F40" s="27"/>
      <c r="G40" s="27"/>
      <c r="H40" s="27"/>
    </row>
    <row r="41" spans="2:15" ht="15.75" thickBot="1" x14ac:dyDescent="0.25">
      <c r="B41" s="21"/>
      <c r="C41" s="27"/>
      <c r="D41" s="27"/>
      <c r="E41" s="27"/>
      <c r="F41" s="27"/>
      <c r="G41" s="27"/>
      <c r="H41" s="27"/>
    </row>
    <row r="42" spans="2:15" ht="22.5" customHeight="1" thickTop="1" thickBot="1" x14ac:dyDescent="0.25">
      <c r="B42" s="186" t="s">
        <v>133</v>
      </c>
      <c r="C42" s="156" t="s">
        <v>225</v>
      </c>
      <c r="D42" s="156" t="s">
        <v>198</v>
      </c>
      <c r="E42" s="184" t="s">
        <v>187</v>
      </c>
      <c r="F42" s="156" t="s">
        <v>225</v>
      </c>
      <c r="G42" s="156" t="s">
        <v>198</v>
      </c>
      <c r="H42" s="184" t="s">
        <v>187</v>
      </c>
    </row>
    <row r="43" spans="2:15" ht="22.5" customHeight="1" thickTop="1" thickBot="1" x14ac:dyDescent="0.25">
      <c r="B43" s="165"/>
      <c r="C43" s="183" t="s">
        <v>116</v>
      </c>
      <c r="D43" s="182"/>
      <c r="E43" s="179"/>
      <c r="F43" s="183" t="s">
        <v>188</v>
      </c>
      <c r="G43" s="182"/>
      <c r="H43" s="179"/>
    </row>
    <row r="44" spans="2:15" ht="16.5" thickTop="1" thickBot="1" x14ac:dyDescent="0.25">
      <c r="B44" s="29" t="s">
        <v>126</v>
      </c>
      <c r="C44" s="38"/>
      <c r="D44" s="38"/>
      <c r="E44" s="39"/>
      <c r="F44" s="39"/>
      <c r="G44" s="36"/>
      <c r="H44" s="36"/>
    </row>
    <row r="45" spans="2:15" ht="16.5" thickTop="1" thickBot="1" x14ac:dyDescent="0.25">
      <c r="B45" s="12" t="s">
        <v>127</v>
      </c>
      <c r="C45" s="118">
        <v>0.52800000000000002</v>
      </c>
      <c r="D45" s="118">
        <v>0.53500000000000003</v>
      </c>
      <c r="E45" s="159" t="s">
        <v>239</v>
      </c>
      <c r="F45" s="118">
        <v>0.56599999999999995</v>
      </c>
      <c r="G45" s="118">
        <v>0.53900000000000003</v>
      </c>
      <c r="H45" s="157" t="s">
        <v>206</v>
      </c>
      <c r="I45" s="136"/>
      <c r="J45" s="136"/>
      <c r="K45" s="136"/>
      <c r="L45" s="136"/>
      <c r="M45" s="136"/>
      <c r="N45" s="136"/>
      <c r="O45" s="136"/>
    </row>
    <row r="46" spans="2:15" ht="16.5" thickTop="1" thickBot="1" x14ac:dyDescent="0.25">
      <c r="B46" s="12" t="s">
        <v>128</v>
      </c>
      <c r="C46" s="120">
        <v>184.7</v>
      </c>
      <c r="D46" s="120">
        <v>186.4</v>
      </c>
      <c r="E46" s="147">
        <f t="shared" ref="E46:E47" si="8">C46/D46-1</f>
        <v>-9.1201716738198435E-3</v>
      </c>
      <c r="F46" s="148">
        <v>190.6</v>
      </c>
      <c r="G46" s="148">
        <v>186.6</v>
      </c>
      <c r="H46" s="147">
        <f t="shared" ref="H46:H47" si="9">F46/G46-1</f>
        <v>2.1436227224008508E-2</v>
      </c>
      <c r="I46" s="138"/>
      <c r="J46" s="136"/>
      <c r="K46" s="136"/>
      <c r="L46" s="136"/>
      <c r="M46" s="136"/>
      <c r="N46" s="136"/>
      <c r="O46" s="136"/>
    </row>
    <row r="47" spans="2:15" ht="16.5" thickTop="1" thickBot="1" x14ac:dyDescent="0.25">
      <c r="B47" s="12" t="s">
        <v>129</v>
      </c>
      <c r="C47" s="120">
        <v>97.6</v>
      </c>
      <c r="D47" s="120">
        <v>99.8</v>
      </c>
      <c r="E47" s="147">
        <f t="shared" si="8"/>
        <v>-2.2044088176352727E-2</v>
      </c>
      <c r="F47" s="148">
        <v>108</v>
      </c>
      <c r="G47" s="148">
        <v>100.5</v>
      </c>
      <c r="H47" s="147">
        <f t="shared" si="9"/>
        <v>7.4626865671641784E-2</v>
      </c>
      <c r="I47" s="138"/>
      <c r="J47" s="136"/>
      <c r="K47" s="136"/>
      <c r="L47" s="136"/>
      <c r="M47" s="136"/>
      <c r="N47" s="136"/>
      <c r="O47" s="136"/>
    </row>
    <row r="48" spans="2:15" ht="16.5" thickTop="1" thickBot="1" x14ac:dyDescent="0.25">
      <c r="B48" s="33" t="s">
        <v>130</v>
      </c>
      <c r="C48" s="120"/>
      <c r="D48" s="120"/>
      <c r="E48" s="146"/>
      <c r="F48" s="148"/>
      <c r="G48" s="148"/>
      <c r="H48" s="146"/>
      <c r="I48" s="138"/>
      <c r="J48" s="138"/>
      <c r="K48" s="138"/>
      <c r="L48" s="137"/>
    </row>
    <row r="49" spans="2:15" ht="16.5" thickTop="1" thickBot="1" x14ac:dyDescent="0.25">
      <c r="B49" s="12" t="s">
        <v>127</v>
      </c>
      <c r="C49" s="118">
        <v>0.53900000000000003</v>
      </c>
      <c r="D49" s="118">
        <v>0.52600000000000002</v>
      </c>
      <c r="E49" s="157" t="str">
        <f>(C49-D49)*100&amp; " p.p."</f>
        <v>1,3 p.p.</v>
      </c>
      <c r="F49" s="118">
        <v>0.56399999999999995</v>
      </c>
      <c r="G49" s="118">
        <v>0.52600000000000002</v>
      </c>
      <c r="H49" s="157" t="s">
        <v>240</v>
      </c>
      <c r="I49" s="136"/>
      <c r="J49" s="136"/>
      <c r="K49" s="136"/>
      <c r="L49" s="136"/>
      <c r="M49" s="136"/>
      <c r="N49" s="136"/>
      <c r="O49" s="136"/>
    </row>
    <row r="50" spans="2:15" ht="16.5" thickTop="1" thickBot="1" x14ac:dyDescent="0.25">
      <c r="B50" s="12" t="s">
        <v>128</v>
      </c>
      <c r="C50" s="120">
        <v>137.80000000000001</v>
      </c>
      <c r="D50" s="120">
        <v>136.4</v>
      </c>
      <c r="E50" s="147">
        <f t="shared" ref="E50:E51" si="10">C50/D50-1</f>
        <v>1.0263929618768319E-2</v>
      </c>
      <c r="F50" s="148">
        <v>137.1</v>
      </c>
      <c r="G50" s="148">
        <v>136.4</v>
      </c>
      <c r="H50" s="147">
        <f t="shared" ref="H50:H51" si="11">F50/G50-1</f>
        <v>5.1319648093841597E-3</v>
      </c>
      <c r="I50" s="138"/>
      <c r="J50" s="136"/>
      <c r="K50" s="136"/>
      <c r="L50" s="136"/>
      <c r="M50" s="136"/>
      <c r="N50" s="136"/>
      <c r="O50" s="136"/>
    </row>
    <row r="51" spans="2:15" ht="16.5" thickTop="1" thickBot="1" x14ac:dyDescent="0.25">
      <c r="B51" s="12" t="s">
        <v>129</v>
      </c>
      <c r="C51" s="120">
        <v>74.3</v>
      </c>
      <c r="D51" s="120">
        <v>71.7</v>
      </c>
      <c r="E51" s="147">
        <f t="shared" si="10"/>
        <v>3.6262203626220346E-2</v>
      </c>
      <c r="F51" s="148">
        <v>77.3</v>
      </c>
      <c r="G51" s="148">
        <v>71.7</v>
      </c>
      <c r="H51" s="147">
        <f t="shared" si="11"/>
        <v>7.8103207810320763E-2</v>
      </c>
      <c r="I51" s="138"/>
      <c r="J51" s="136"/>
      <c r="K51" s="136"/>
      <c r="L51" s="136"/>
      <c r="M51" s="136"/>
      <c r="N51" s="136"/>
      <c r="O51" s="136"/>
    </row>
    <row r="52" spans="2:15" ht="16.5" thickTop="1" thickBot="1" x14ac:dyDescent="0.25">
      <c r="B52" s="33" t="s">
        <v>131</v>
      </c>
      <c r="C52" s="120"/>
      <c r="D52" s="120"/>
      <c r="E52" s="146"/>
      <c r="F52" s="148"/>
      <c r="G52" s="148"/>
      <c r="H52" s="146"/>
      <c r="I52" s="138"/>
      <c r="J52" s="138"/>
      <c r="K52" s="138"/>
      <c r="L52" s="137"/>
    </row>
    <row r="53" spans="2:15" ht="16.5" thickTop="1" thickBot="1" x14ac:dyDescent="0.25">
      <c r="B53" s="12" t="s">
        <v>127</v>
      </c>
      <c r="C53" s="118">
        <v>0.51900000000000002</v>
      </c>
      <c r="D53" s="118">
        <v>0.54600000000000004</v>
      </c>
      <c r="E53" s="157" t="str">
        <f>(C53-D53)*100&amp; " p.p."</f>
        <v>-2,7 p.p.</v>
      </c>
      <c r="F53" s="118">
        <v>0.56899999999999995</v>
      </c>
      <c r="G53" s="118">
        <v>0.55300000000000005</v>
      </c>
      <c r="H53" s="157" t="s">
        <v>241</v>
      </c>
      <c r="I53" s="136"/>
      <c r="J53" s="136"/>
      <c r="K53" s="136"/>
      <c r="L53" s="136"/>
      <c r="M53" s="136"/>
      <c r="N53" s="136"/>
      <c r="O53" s="136"/>
    </row>
    <row r="54" spans="2:15" ht="16.5" thickTop="1" thickBot="1" x14ac:dyDescent="0.25">
      <c r="B54" s="12" t="s">
        <v>128</v>
      </c>
      <c r="C54" s="120">
        <v>229.1</v>
      </c>
      <c r="D54" s="120">
        <v>238.8</v>
      </c>
      <c r="E54" s="147">
        <f t="shared" ref="E54:E55" si="12">C54/D54-1</f>
        <v>-4.0619765494137372E-2</v>
      </c>
      <c r="F54" s="148">
        <v>249.6</v>
      </c>
      <c r="G54" s="148">
        <v>239.7</v>
      </c>
      <c r="H54" s="147">
        <f t="shared" ref="H54:H55" si="13">F54/G54-1</f>
        <v>4.1301627033792254E-2</v>
      </c>
      <c r="I54" s="138"/>
      <c r="J54" s="136"/>
      <c r="K54" s="136"/>
      <c r="L54" s="136"/>
      <c r="M54" s="136"/>
      <c r="N54" s="136"/>
      <c r="O54" s="136"/>
    </row>
    <row r="55" spans="2:15" ht="16.5" thickTop="1" thickBot="1" x14ac:dyDescent="0.25">
      <c r="B55" s="12" t="s">
        <v>129</v>
      </c>
      <c r="C55" s="120">
        <v>118.8</v>
      </c>
      <c r="D55" s="120">
        <v>130.30000000000001</v>
      </c>
      <c r="E55" s="122">
        <f t="shared" si="12"/>
        <v>-8.8257866462010837E-2</v>
      </c>
      <c r="F55" s="121">
        <v>142.1</v>
      </c>
      <c r="G55" s="121">
        <v>132.6</v>
      </c>
      <c r="H55" s="122">
        <f t="shared" si="13"/>
        <v>7.1644042232277494E-2</v>
      </c>
      <c r="I55" s="138"/>
      <c r="J55" s="136"/>
      <c r="K55" s="136"/>
      <c r="L55" s="136"/>
      <c r="M55" s="136"/>
      <c r="N55" s="136"/>
      <c r="O55" s="136"/>
    </row>
    <row r="56" spans="2:15" ht="15.75" thickTop="1" x14ac:dyDescent="0.2">
      <c r="B56" s="21"/>
      <c r="C56" s="27"/>
      <c r="D56" s="27"/>
      <c r="E56" s="27"/>
      <c r="F56" s="27"/>
      <c r="G56" s="27"/>
      <c r="H56" s="27"/>
    </row>
    <row r="57" spans="2:15" ht="15.75" thickBot="1" x14ac:dyDescent="0.25">
      <c r="B57" s="21"/>
      <c r="C57" s="27"/>
      <c r="D57" s="27"/>
      <c r="E57" s="27"/>
      <c r="F57" s="27"/>
      <c r="G57" s="27"/>
      <c r="H57" s="27"/>
    </row>
    <row r="58" spans="2:15" ht="22.5" customHeight="1" thickTop="1" thickBot="1" x14ac:dyDescent="0.25">
      <c r="B58" s="186" t="s">
        <v>134</v>
      </c>
      <c r="C58" s="156" t="s">
        <v>225</v>
      </c>
      <c r="D58" s="156" t="s">
        <v>198</v>
      </c>
      <c r="E58" s="184" t="s">
        <v>187</v>
      </c>
      <c r="F58" s="156" t="s">
        <v>225</v>
      </c>
      <c r="G58" s="156" t="s">
        <v>198</v>
      </c>
      <c r="H58" s="184" t="s">
        <v>187</v>
      </c>
    </row>
    <row r="59" spans="2:15" ht="22.5" customHeight="1" thickTop="1" thickBot="1" x14ac:dyDescent="0.25">
      <c r="B59" s="187"/>
      <c r="C59" s="183" t="s">
        <v>116</v>
      </c>
      <c r="D59" s="182"/>
      <c r="E59" s="179"/>
      <c r="F59" s="183" t="s">
        <v>188</v>
      </c>
      <c r="G59" s="182"/>
      <c r="H59" s="179"/>
    </row>
    <row r="60" spans="2:15" ht="16.5" thickTop="1" thickBot="1" x14ac:dyDescent="0.25">
      <c r="B60" s="29" t="s">
        <v>117</v>
      </c>
      <c r="C60" s="30"/>
      <c r="D60" s="30"/>
      <c r="E60" s="31"/>
      <c r="F60" s="31"/>
      <c r="G60" s="134"/>
      <c r="H60" s="134"/>
    </row>
    <row r="61" spans="2:15" ht="16.5" thickTop="1" thickBot="1" x14ac:dyDescent="0.25">
      <c r="B61" s="12" t="s">
        <v>127</v>
      </c>
      <c r="C61" s="118">
        <v>0.48699999999999999</v>
      </c>
      <c r="D61" s="118">
        <v>0.44500000000000001</v>
      </c>
      <c r="E61" s="157" t="str">
        <f>(C61-D61)*100&amp; " p.p."</f>
        <v>4,2 p.p.</v>
      </c>
      <c r="F61" s="118">
        <v>0.48199999999999998</v>
      </c>
      <c r="G61" s="118">
        <v>0.45100000000000001</v>
      </c>
      <c r="H61" s="157" t="str">
        <f>(F61-G61)*100&amp; " p.p."</f>
        <v>3,1 p.p.</v>
      </c>
      <c r="I61" s="136"/>
      <c r="J61" s="136"/>
      <c r="K61" s="136"/>
      <c r="L61" s="136"/>
      <c r="M61" s="136"/>
      <c r="N61" s="136"/>
      <c r="O61" s="136"/>
    </row>
    <row r="62" spans="2:15" ht="16.5" thickTop="1" thickBot="1" x14ac:dyDescent="0.25">
      <c r="B62" s="12" t="s">
        <v>128</v>
      </c>
      <c r="C62" s="120">
        <v>190.3</v>
      </c>
      <c r="D62" s="120">
        <v>200.2</v>
      </c>
      <c r="E62" s="147">
        <f t="shared" ref="E62:E63" si="14">C62/D62-1</f>
        <v>-4.9450549450549386E-2</v>
      </c>
      <c r="F62" s="151">
        <v>209.1</v>
      </c>
      <c r="G62" s="151">
        <v>200.9</v>
      </c>
      <c r="H62" s="147">
        <f t="shared" ref="H62:H63" si="15">F62/G62-1</f>
        <v>4.081632653061229E-2</v>
      </c>
      <c r="I62" s="138"/>
      <c r="J62" s="136"/>
      <c r="K62" s="136"/>
      <c r="L62" s="136"/>
      <c r="M62" s="136"/>
      <c r="N62" s="136"/>
      <c r="O62" s="136"/>
    </row>
    <row r="63" spans="2:15" ht="16.5" thickTop="1" thickBot="1" x14ac:dyDescent="0.25">
      <c r="B63" s="12" t="s">
        <v>129</v>
      </c>
      <c r="C63" s="120">
        <v>92.6</v>
      </c>
      <c r="D63" s="120">
        <v>89.2</v>
      </c>
      <c r="E63" s="147">
        <f t="shared" si="14"/>
        <v>3.811659192825112E-2</v>
      </c>
      <c r="F63" s="151">
        <v>100.7</v>
      </c>
      <c r="G63" s="151">
        <v>90.5</v>
      </c>
      <c r="H63" s="147">
        <f t="shared" si="15"/>
        <v>0.11270718232044197</v>
      </c>
      <c r="I63" s="138"/>
      <c r="J63" s="136"/>
      <c r="K63" s="136"/>
      <c r="L63" s="136"/>
      <c r="M63" s="136"/>
      <c r="N63" s="136"/>
      <c r="O63" s="136"/>
    </row>
    <row r="64" spans="2:15" ht="16.5" thickTop="1" thickBot="1" x14ac:dyDescent="0.25">
      <c r="B64" s="33" t="s">
        <v>118</v>
      </c>
      <c r="C64" s="120"/>
      <c r="D64" s="120"/>
      <c r="E64" s="146"/>
      <c r="F64" s="151"/>
      <c r="G64" s="151"/>
      <c r="H64" s="146"/>
      <c r="I64" s="138"/>
      <c r="J64" s="138"/>
      <c r="K64" s="138"/>
      <c r="L64" s="137"/>
    </row>
    <row r="65" spans="2:15" ht="16.5" thickTop="1" thickBot="1" x14ac:dyDescent="0.25">
      <c r="B65" s="12" t="s">
        <v>127</v>
      </c>
      <c r="C65" s="118">
        <v>0.59299999999999997</v>
      </c>
      <c r="D65" s="118">
        <v>0.55700000000000005</v>
      </c>
      <c r="E65" s="157" t="s">
        <v>242</v>
      </c>
      <c r="F65" s="118">
        <v>0.61799999999999999</v>
      </c>
      <c r="G65" s="118">
        <v>0.55700000000000005</v>
      </c>
      <c r="H65" s="157" t="s">
        <v>243</v>
      </c>
      <c r="I65" s="136"/>
      <c r="J65" s="136"/>
      <c r="K65" s="136"/>
      <c r="L65" s="136"/>
      <c r="M65" s="136"/>
      <c r="N65" s="136"/>
      <c r="O65" s="136"/>
    </row>
    <row r="66" spans="2:15" ht="16.5" thickTop="1" thickBot="1" x14ac:dyDescent="0.25">
      <c r="B66" s="12" t="s">
        <v>128</v>
      </c>
      <c r="C66" s="120">
        <v>223</v>
      </c>
      <c r="D66" s="120">
        <v>252.2</v>
      </c>
      <c r="E66" s="147">
        <f t="shared" ref="E66:E67" si="16">C66/D66-1</f>
        <v>-0.11578112609040436</v>
      </c>
      <c r="F66" s="151">
        <v>286.8</v>
      </c>
      <c r="G66" s="151">
        <v>252.2</v>
      </c>
      <c r="H66" s="147">
        <f t="shared" ref="H66:H67" si="17">F66/G66-1</f>
        <v>0.13719270420301366</v>
      </c>
      <c r="I66" s="138"/>
      <c r="J66" s="136"/>
      <c r="K66" s="136"/>
      <c r="L66" s="136"/>
      <c r="M66" s="136"/>
      <c r="N66" s="136"/>
      <c r="O66" s="136"/>
    </row>
    <row r="67" spans="2:15" ht="16.5" thickTop="1" thickBot="1" x14ac:dyDescent="0.25">
      <c r="B67" s="12" t="s">
        <v>129</v>
      </c>
      <c r="C67" s="120">
        <v>132.19999999999999</v>
      </c>
      <c r="D67" s="120">
        <v>140.4</v>
      </c>
      <c r="E67" s="147">
        <f t="shared" si="16"/>
        <v>-5.8404558404558493E-2</v>
      </c>
      <c r="F67" s="151">
        <v>177.1</v>
      </c>
      <c r="G67" s="151">
        <v>140.4</v>
      </c>
      <c r="H67" s="147">
        <f t="shared" si="17"/>
        <v>0.26139601139601121</v>
      </c>
      <c r="I67" s="138"/>
      <c r="J67" s="136"/>
      <c r="K67" s="136"/>
      <c r="L67" s="136"/>
      <c r="M67" s="136"/>
      <c r="N67" s="136"/>
      <c r="O67" s="136"/>
    </row>
    <row r="68" spans="2:15" ht="16.5" thickTop="1" thickBot="1" x14ac:dyDescent="0.25">
      <c r="B68" s="33" t="s">
        <v>119</v>
      </c>
      <c r="C68" s="120"/>
      <c r="D68" s="120"/>
      <c r="E68" s="146"/>
      <c r="F68" s="151"/>
      <c r="G68" s="151"/>
      <c r="H68" s="146"/>
      <c r="I68" s="138"/>
      <c r="J68" s="138"/>
      <c r="K68" s="138"/>
      <c r="L68" s="137"/>
    </row>
    <row r="69" spans="2:15" ht="16.5" thickTop="1" thickBot="1" x14ac:dyDescent="0.25">
      <c r="B69" s="12" t="s">
        <v>127</v>
      </c>
      <c r="C69" s="118">
        <v>0.47599999999999998</v>
      </c>
      <c r="D69" s="118">
        <v>0.56499999999999995</v>
      </c>
      <c r="E69" s="157" t="str">
        <f>(C69-D69)*100&amp; " p.p."</f>
        <v>-8,9 p.p.</v>
      </c>
      <c r="F69" s="118">
        <v>0.47599999999999998</v>
      </c>
      <c r="G69" s="118">
        <v>0.56499999999999995</v>
      </c>
      <c r="H69" s="157" t="str">
        <f>(F69-G69)*100&amp; " p.p."</f>
        <v>-8,9 p.p.</v>
      </c>
      <c r="I69" s="136"/>
      <c r="J69" s="136"/>
      <c r="K69" s="136"/>
      <c r="L69" s="136"/>
      <c r="M69" s="136"/>
      <c r="N69" s="136"/>
      <c r="O69" s="136"/>
    </row>
    <row r="70" spans="2:15" ht="16.5" thickTop="1" thickBot="1" x14ac:dyDescent="0.25">
      <c r="B70" s="12" t="s">
        <v>128</v>
      </c>
      <c r="C70" s="120">
        <v>164.8</v>
      </c>
      <c r="D70" s="120">
        <v>140.69999999999999</v>
      </c>
      <c r="E70" s="147">
        <f t="shared" ref="E70" si="18">C70/D70-1</f>
        <v>0.17128642501776858</v>
      </c>
      <c r="F70" s="151">
        <v>164.8</v>
      </c>
      <c r="G70" s="151">
        <v>140.69999999999999</v>
      </c>
      <c r="H70" s="147">
        <f t="shared" ref="H70:H71" si="19">F70/G70-1</f>
        <v>0.17128642501776858</v>
      </c>
      <c r="I70" s="138"/>
      <c r="J70" s="136"/>
      <c r="K70" s="136"/>
      <c r="L70" s="136"/>
      <c r="M70" s="136"/>
      <c r="N70" s="136"/>
      <c r="O70" s="136"/>
    </row>
    <row r="71" spans="2:15" ht="16.5" thickTop="1" thickBot="1" x14ac:dyDescent="0.25">
      <c r="B71" s="12" t="s">
        <v>129</v>
      </c>
      <c r="C71" s="120">
        <v>78.5</v>
      </c>
      <c r="D71" s="120">
        <v>79.5</v>
      </c>
      <c r="E71" s="147">
        <f>C71/D71-1</f>
        <v>-1.2578616352201255E-2</v>
      </c>
      <c r="F71" s="151">
        <v>78.5</v>
      </c>
      <c r="G71" s="151">
        <v>79.5</v>
      </c>
      <c r="H71" s="147">
        <f t="shared" si="19"/>
        <v>-1.2578616352201255E-2</v>
      </c>
      <c r="I71" s="138"/>
      <c r="J71" s="136"/>
      <c r="K71" s="136"/>
      <c r="L71" s="136"/>
      <c r="M71" s="136"/>
      <c r="N71" s="136"/>
      <c r="O71" s="136"/>
    </row>
    <row r="72" spans="2:15" ht="16.5" thickTop="1" thickBot="1" x14ac:dyDescent="0.25">
      <c r="B72" s="33" t="s">
        <v>120</v>
      </c>
      <c r="C72" s="120"/>
      <c r="D72" s="120"/>
      <c r="E72" s="146"/>
      <c r="F72" s="151"/>
      <c r="G72" s="151"/>
      <c r="H72" s="146"/>
      <c r="I72" s="138"/>
      <c r="J72" s="138"/>
      <c r="K72" s="138"/>
      <c r="L72" s="137"/>
    </row>
    <row r="73" spans="2:15" ht="16.5" thickTop="1" thickBot="1" x14ac:dyDescent="0.25">
      <c r="B73" s="12" t="s">
        <v>127</v>
      </c>
      <c r="C73" s="118">
        <v>0.56299999999999994</v>
      </c>
      <c r="D73" s="118">
        <v>0.61199999999999999</v>
      </c>
      <c r="E73" s="157" t="str">
        <f>(C73-D73)*100&amp; " p.p."</f>
        <v>-4,9 p.p.</v>
      </c>
      <c r="F73" s="118">
        <v>0.64</v>
      </c>
      <c r="G73" s="118">
        <v>0.61199999999999999</v>
      </c>
      <c r="H73" s="157" t="str">
        <f>(F73-G73)*100&amp; " p.p."</f>
        <v>2,8 p.p.</v>
      </c>
      <c r="I73" s="136"/>
      <c r="J73" s="136"/>
      <c r="K73" s="136"/>
      <c r="L73" s="136"/>
      <c r="M73" s="136"/>
      <c r="N73" s="136"/>
      <c r="O73" s="136"/>
    </row>
    <row r="74" spans="2:15" ht="16.5" thickTop="1" thickBot="1" x14ac:dyDescent="0.25">
      <c r="B74" s="12" t="s">
        <v>128</v>
      </c>
      <c r="C74" s="120">
        <v>178.6</v>
      </c>
      <c r="D74" s="120">
        <v>177.3</v>
      </c>
      <c r="E74" s="147">
        <f t="shared" ref="E74:E75" si="20">C74/D74-1</f>
        <v>7.3322053017483846E-3</v>
      </c>
      <c r="F74" s="151">
        <v>176.4</v>
      </c>
      <c r="G74" s="151">
        <v>177.3</v>
      </c>
      <c r="H74" s="147">
        <f t="shared" ref="H74:H75" si="21">F74/G74-1</f>
        <v>-5.0761421319797106E-3</v>
      </c>
      <c r="I74" s="138"/>
      <c r="J74" s="136"/>
      <c r="K74" s="136"/>
      <c r="L74" s="136"/>
      <c r="M74" s="136"/>
      <c r="N74" s="136"/>
      <c r="O74" s="136"/>
    </row>
    <row r="75" spans="2:15" ht="16.5" thickTop="1" thickBot="1" x14ac:dyDescent="0.25">
      <c r="B75" s="12" t="s">
        <v>129</v>
      </c>
      <c r="C75" s="120">
        <v>100.6</v>
      </c>
      <c r="D75" s="120">
        <v>108.4</v>
      </c>
      <c r="E75" s="122">
        <f t="shared" si="20"/>
        <v>-7.1955719557195708E-2</v>
      </c>
      <c r="F75" s="123">
        <v>112.9</v>
      </c>
      <c r="G75" s="123">
        <v>108.4</v>
      </c>
      <c r="H75" s="122">
        <f t="shared" si="21"/>
        <v>4.151291512915134E-2</v>
      </c>
      <c r="I75" s="138"/>
      <c r="J75" s="136"/>
      <c r="K75" s="136"/>
      <c r="L75" s="136"/>
      <c r="M75" s="136"/>
      <c r="N75" s="136"/>
      <c r="O75" s="136"/>
    </row>
    <row r="76" spans="2:15" ht="15.75" thickTop="1" x14ac:dyDescent="0.2">
      <c r="B76" s="21"/>
      <c r="C76" s="27"/>
      <c r="D76" s="27"/>
      <c r="E76" s="27"/>
      <c r="F76" s="27"/>
      <c r="G76" s="27"/>
      <c r="H76" s="27"/>
    </row>
    <row r="77" spans="2:15" x14ac:dyDescent="0.2">
      <c r="B77" s="21"/>
      <c r="C77" s="27"/>
      <c r="D77" s="27"/>
      <c r="E77" s="27"/>
      <c r="F77" s="27"/>
      <c r="G77" s="27"/>
      <c r="H77" s="27"/>
    </row>
    <row r="78" spans="2:15" x14ac:dyDescent="0.2">
      <c r="B78" s="21"/>
      <c r="C78" s="27"/>
      <c r="D78" s="27"/>
      <c r="E78" s="27"/>
      <c r="F78" s="27"/>
      <c r="G78" s="27"/>
      <c r="H78" s="27"/>
    </row>
    <row r="79" spans="2:15" x14ac:dyDescent="0.2">
      <c r="B79" s="21"/>
      <c r="C79" s="27"/>
      <c r="D79" s="27"/>
      <c r="E79" s="27"/>
      <c r="F79" s="27"/>
      <c r="G79" s="27"/>
      <c r="H79" s="27"/>
    </row>
    <row r="80" spans="2:15" x14ac:dyDescent="0.2">
      <c r="B80" s="21"/>
      <c r="C80" s="27"/>
      <c r="D80" s="27"/>
      <c r="E80" s="27"/>
      <c r="F80" s="27"/>
      <c r="G80" s="27"/>
      <c r="H80" s="27"/>
    </row>
    <row r="81" spans="2:8" x14ac:dyDescent="0.2">
      <c r="B81" s="21"/>
      <c r="C81" s="27"/>
      <c r="D81" s="27"/>
      <c r="E81" s="27"/>
      <c r="F81" s="27"/>
      <c r="G81" s="27"/>
      <c r="H81" s="27"/>
    </row>
    <row r="82" spans="2:8" x14ac:dyDescent="0.2">
      <c r="B82" s="21"/>
      <c r="C82" s="27"/>
      <c r="D82" s="27"/>
      <c r="E82" s="27"/>
      <c r="F82" s="27"/>
      <c r="G82" s="27"/>
      <c r="H82" s="27"/>
    </row>
    <row r="83" spans="2:8" x14ac:dyDescent="0.2">
      <c r="C83" s="27"/>
      <c r="D83" s="27"/>
      <c r="E83" s="27"/>
      <c r="F83" s="27"/>
      <c r="G83" s="27"/>
      <c r="H83" s="27"/>
    </row>
    <row r="84" spans="2:8" x14ac:dyDescent="0.2">
      <c r="C84" s="27"/>
      <c r="D84" s="27"/>
      <c r="E84" s="27"/>
      <c r="F84" s="27"/>
      <c r="G84" s="27"/>
      <c r="H84" s="27"/>
    </row>
    <row r="85" spans="2:8" x14ac:dyDescent="0.2">
      <c r="C85" s="27"/>
      <c r="D85" s="27"/>
      <c r="E85" s="27"/>
      <c r="F85" s="27"/>
      <c r="G85" s="27"/>
      <c r="H85" s="27"/>
    </row>
    <row r="86" spans="2:8" x14ac:dyDescent="0.2">
      <c r="C86" s="27"/>
      <c r="D86" s="27"/>
      <c r="E86" s="27"/>
      <c r="F86" s="27"/>
      <c r="G86" s="27"/>
      <c r="H86" s="27"/>
    </row>
    <row r="87" spans="2:8" x14ac:dyDescent="0.2">
      <c r="C87" s="27"/>
      <c r="D87" s="27"/>
      <c r="E87" s="27"/>
      <c r="F87" s="27"/>
      <c r="G87" s="27"/>
      <c r="H87" s="27"/>
    </row>
    <row r="88" spans="2:8" x14ac:dyDescent="0.2">
      <c r="C88" s="27"/>
      <c r="D88" s="27"/>
      <c r="E88" s="27"/>
      <c r="F88" s="27"/>
      <c r="G88" s="27"/>
      <c r="H88" s="27"/>
    </row>
    <row r="89" spans="2:8" x14ac:dyDescent="0.2">
      <c r="C89" s="27"/>
      <c r="D89" s="27"/>
      <c r="E89" s="27"/>
      <c r="F89" s="27"/>
      <c r="G89" s="27"/>
      <c r="H89" s="27"/>
    </row>
    <row r="94" spans="2:8" x14ac:dyDescent="0.2">
      <c r="C94" s="27"/>
      <c r="D94" s="27"/>
      <c r="E94" s="27"/>
      <c r="F94" s="27"/>
      <c r="G94" s="27"/>
      <c r="H94" s="27"/>
    </row>
    <row r="95" spans="2:8" x14ac:dyDescent="0.2">
      <c r="C95" s="27"/>
      <c r="D95" s="27"/>
      <c r="E95" s="27"/>
      <c r="F95" s="27"/>
      <c r="G95" s="27"/>
      <c r="H95" s="27"/>
    </row>
    <row r="96" spans="2:8" x14ac:dyDescent="0.2">
      <c r="C96" s="27"/>
      <c r="D96" s="27"/>
      <c r="E96" s="27"/>
      <c r="F96" s="27"/>
      <c r="G96" s="27"/>
      <c r="H96" s="27"/>
    </row>
    <row r="97" spans="3:8" x14ac:dyDescent="0.2">
      <c r="C97" s="27"/>
      <c r="D97" s="27"/>
      <c r="E97" s="27"/>
      <c r="F97" s="27"/>
      <c r="G97" s="27"/>
      <c r="H97" s="27"/>
    </row>
    <row r="98" spans="3:8" x14ac:dyDescent="0.2">
      <c r="C98" s="27"/>
      <c r="D98" s="27"/>
      <c r="E98" s="27"/>
      <c r="F98" s="27"/>
      <c r="G98" s="27"/>
      <c r="H98" s="27"/>
    </row>
    <row r="99" spans="3:8" x14ac:dyDescent="0.2">
      <c r="C99" s="27"/>
      <c r="D99" s="27"/>
      <c r="E99" s="27"/>
      <c r="F99" s="27"/>
      <c r="G99" s="27"/>
      <c r="H99" s="27"/>
    </row>
    <row r="100" spans="3:8" x14ac:dyDescent="0.2">
      <c r="C100" s="27"/>
      <c r="D100" s="27"/>
      <c r="E100" s="27"/>
      <c r="F100" s="27"/>
      <c r="G100" s="27"/>
      <c r="H100" s="27"/>
    </row>
    <row r="101" spans="3:8" x14ac:dyDescent="0.2">
      <c r="C101" s="27"/>
      <c r="D101" s="27"/>
      <c r="E101" s="27"/>
      <c r="F101" s="27"/>
      <c r="G101" s="27"/>
      <c r="H101" s="27"/>
    </row>
    <row r="102" spans="3:8" x14ac:dyDescent="0.2">
      <c r="C102" s="27"/>
      <c r="D102" s="27"/>
      <c r="E102" s="27"/>
      <c r="F102" s="27"/>
      <c r="G102" s="27"/>
      <c r="H102" s="27"/>
    </row>
    <row r="103" spans="3:8" x14ac:dyDescent="0.2">
      <c r="C103" s="27"/>
      <c r="D103" s="27"/>
      <c r="E103" s="27"/>
      <c r="F103" s="27"/>
      <c r="G103" s="27"/>
      <c r="H103" s="27"/>
    </row>
    <row r="104" spans="3:8" x14ac:dyDescent="0.2">
      <c r="C104" s="27"/>
      <c r="D104" s="27"/>
      <c r="E104" s="27"/>
      <c r="F104" s="27"/>
      <c r="G104" s="27"/>
      <c r="H104" s="27"/>
    </row>
    <row r="105" spans="3:8" x14ac:dyDescent="0.2">
      <c r="C105" s="27"/>
      <c r="D105" s="27"/>
      <c r="E105" s="27"/>
      <c r="F105" s="27"/>
      <c r="G105" s="27"/>
      <c r="H105" s="27"/>
    </row>
    <row r="110" spans="3:8" x14ac:dyDescent="0.2">
      <c r="C110" s="27"/>
      <c r="D110" s="27"/>
      <c r="E110" s="27"/>
      <c r="F110" s="27"/>
      <c r="G110" s="27"/>
      <c r="H110" s="27"/>
    </row>
    <row r="111" spans="3:8" x14ac:dyDescent="0.2">
      <c r="C111" s="27"/>
      <c r="D111" s="27"/>
      <c r="E111" s="27"/>
      <c r="F111" s="27"/>
      <c r="G111" s="27"/>
      <c r="H111" s="27"/>
    </row>
    <row r="112" spans="3:8" x14ac:dyDescent="0.2">
      <c r="C112" s="27"/>
      <c r="D112" s="27"/>
      <c r="E112" s="27"/>
      <c r="F112" s="27"/>
      <c r="G112" s="27"/>
      <c r="H112" s="27"/>
    </row>
    <row r="113" spans="3:8" x14ac:dyDescent="0.2">
      <c r="C113" s="27"/>
      <c r="D113" s="27"/>
      <c r="E113" s="27"/>
      <c r="F113" s="27"/>
      <c r="G113" s="27"/>
      <c r="H113" s="27"/>
    </row>
    <row r="114" spans="3:8" x14ac:dyDescent="0.2">
      <c r="C114" s="27"/>
      <c r="D114" s="27"/>
      <c r="E114" s="27"/>
      <c r="F114" s="27"/>
      <c r="G114" s="27"/>
      <c r="H114" s="27"/>
    </row>
    <row r="115" spans="3:8" x14ac:dyDescent="0.2">
      <c r="C115" s="27"/>
      <c r="D115" s="27"/>
      <c r="E115" s="27"/>
      <c r="F115" s="27"/>
      <c r="G115" s="27"/>
      <c r="H115" s="27"/>
    </row>
    <row r="116" spans="3:8" x14ac:dyDescent="0.2">
      <c r="C116" s="27"/>
      <c r="D116" s="27"/>
      <c r="E116" s="27"/>
      <c r="F116" s="27"/>
      <c r="G116" s="27"/>
      <c r="H116" s="27"/>
    </row>
    <row r="117" spans="3:8" x14ac:dyDescent="0.2">
      <c r="C117" s="27"/>
      <c r="D117" s="27"/>
      <c r="E117" s="27"/>
      <c r="F117" s="27"/>
      <c r="G117" s="27"/>
      <c r="H117" s="27"/>
    </row>
    <row r="118" spans="3:8" x14ac:dyDescent="0.2">
      <c r="C118" s="27"/>
      <c r="D118" s="27"/>
      <c r="E118" s="27"/>
      <c r="F118" s="27"/>
      <c r="G118" s="27"/>
      <c r="H118" s="27"/>
    </row>
    <row r="119" spans="3:8" x14ac:dyDescent="0.2">
      <c r="C119" s="27"/>
      <c r="D119" s="27"/>
      <c r="E119" s="27"/>
      <c r="F119" s="27"/>
      <c r="G119" s="27"/>
      <c r="H119" s="27"/>
    </row>
    <row r="120" spans="3:8" x14ac:dyDescent="0.2">
      <c r="C120" s="27"/>
      <c r="D120" s="27"/>
      <c r="E120" s="27"/>
      <c r="F120" s="27"/>
      <c r="G120" s="27"/>
      <c r="H120" s="27"/>
    </row>
    <row r="121" spans="3:8" x14ac:dyDescent="0.2">
      <c r="C121" s="27"/>
      <c r="D121" s="27"/>
      <c r="E121" s="27"/>
      <c r="F121" s="27"/>
      <c r="G121" s="27"/>
      <c r="H121" s="27"/>
    </row>
    <row r="126" spans="3:8" x14ac:dyDescent="0.2">
      <c r="C126" s="27"/>
      <c r="D126" s="27"/>
      <c r="E126" s="27"/>
      <c r="F126" s="27"/>
      <c r="G126" s="27"/>
      <c r="H126" s="27"/>
    </row>
    <row r="127" spans="3:8" x14ac:dyDescent="0.2">
      <c r="C127" s="27"/>
      <c r="D127" s="27"/>
      <c r="E127" s="27"/>
      <c r="F127" s="27"/>
      <c r="G127" s="27"/>
      <c r="H127" s="27"/>
    </row>
    <row r="128" spans="3:8" x14ac:dyDescent="0.2">
      <c r="C128" s="27"/>
      <c r="D128" s="27"/>
      <c r="E128" s="27"/>
      <c r="F128" s="27"/>
      <c r="G128" s="27"/>
      <c r="H128" s="27"/>
    </row>
    <row r="129" spans="3:8" x14ac:dyDescent="0.2">
      <c r="C129" s="27"/>
      <c r="D129" s="27"/>
      <c r="E129" s="27"/>
      <c r="F129" s="27"/>
      <c r="G129" s="27"/>
      <c r="H129" s="27"/>
    </row>
    <row r="130" spans="3:8" x14ac:dyDescent="0.2">
      <c r="C130" s="27"/>
      <c r="D130" s="27"/>
      <c r="E130" s="27"/>
      <c r="F130" s="27"/>
      <c r="G130" s="27"/>
      <c r="H130" s="27"/>
    </row>
    <row r="131" spans="3:8" x14ac:dyDescent="0.2">
      <c r="C131" s="27"/>
      <c r="D131" s="27"/>
      <c r="E131" s="27"/>
      <c r="F131" s="27"/>
      <c r="G131" s="27"/>
      <c r="H131" s="27"/>
    </row>
    <row r="132" spans="3:8" x14ac:dyDescent="0.2">
      <c r="C132" s="27"/>
      <c r="D132" s="27"/>
      <c r="E132" s="27"/>
      <c r="F132" s="27"/>
      <c r="G132" s="27"/>
      <c r="H132" s="27"/>
    </row>
    <row r="133" spans="3:8" x14ac:dyDescent="0.2">
      <c r="C133" s="27"/>
      <c r="D133" s="27"/>
      <c r="E133" s="27"/>
      <c r="F133" s="27"/>
      <c r="G133" s="27"/>
      <c r="H133" s="27"/>
    </row>
    <row r="134" spans="3:8" x14ac:dyDescent="0.2">
      <c r="C134" s="27"/>
      <c r="D134" s="27"/>
      <c r="E134" s="27"/>
      <c r="F134" s="27"/>
      <c r="G134" s="27"/>
      <c r="H134" s="27"/>
    </row>
    <row r="135" spans="3:8" x14ac:dyDescent="0.2">
      <c r="C135" s="27"/>
      <c r="D135" s="27"/>
      <c r="E135" s="27"/>
      <c r="F135" s="27"/>
      <c r="G135" s="27"/>
      <c r="H135" s="27"/>
    </row>
    <row r="136" spans="3:8" x14ac:dyDescent="0.2">
      <c r="C136" s="27"/>
      <c r="D136" s="27"/>
      <c r="E136" s="27"/>
      <c r="F136" s="27"/>
      <c r="G136" s="27"/>
      <c r="H136" s="27"/>
    </row>
  </sheetData>
  <mergeCells count="20">
    <mergeCell ref="H58:H59"/>
    <mergeCell ref="B42:B43"/>
    <mergeCell ref="B58:B59"/>
    <mergeCell ref="E42:E43"/>
    <mergeCell ref="C43:D43"/>
    <mergeCell ref="F43:G43"/>
    <mergeCell ref="E58:E59"/>
    <mergeCell ref="C59:D59"/>
    <mergeCell ref="F59:G59"/>
    <mergeCell ref="B4:B5"/>
    <mergeCell ref="B20:B21"/>
    <mergeCell ref="C5:D5"/>
    <mergeCell ref="E4:E5"/>
    <mergeCell ref="H42:H43"/>
    <mergeCell ref="F5:G5"/>
    <mergeCell ref="E20:E21"/>
    <mergeCell ref="C21:D21"/>
    <mergeCell ref="F21:G21"/>
    <mergeCell ref="H4:H5"/>
    <mergeCell ref="H20:H21"/>
  </mergeCells>
  <phoneticPr fontId="19" type="noConversion"/>
  <hyperlinks>
    <hyperlink ref="A1" location="'Table of contents'!A1" display="Table of contents"/>
  </hyperlinks>
  <pageMargins left="0.75000000000000011" right="0.75000000000000011" top="1" bottom="1" header="0.5" footer="0.5"/>
  <pageSetup paperSize="9" scale="31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F28"/>
  <sheetViews>
    <sheetView workbookViewId="0">
      <selection activeCell="H11" sqref="H11"/>
    </sheetView>
  </sheetViews>
  <sheetFormatPr defaultColWidth="10.875" defaultRowHeight="15" x14ac:dyDescent="0.2"/>
  <cols>
    <col min="1" max="1" width="5" style="2" customWidth="1"/>
    <col min="2" max="2" width="74.875" style="5" customWidth="1"/>
    <col min="3" max="4" width="14.875" style="5" customWidth="1"/>
    <col min="5" max="5" width="14.875" style="2" customWidth="1"/>
    <col min="6" max="6" width="16" style="2" customWidth="1"/>
    <col min="7" max="16384" width="10.875" style="2"/>
  </cols>
  <sheetData>
    <row r="1" spans="1:6" ht="15.75" x14ac:dyDescent="0.25">
      <c r="A1" s="9" t="s">
        <v>30</v>
      </c>
    </row>
    <row r="2" spans="1:6" ht="15.75" x14ac:dyDescent="0.25">
      <c r="A2" s="9"/>
    </row>
    <row r="3" spans="1:6" ht="18.75" thickBot="1" x14ac:dyDescent="0.3">
      <c r="A3" s="9"/>
      <c r="B3" s="132" t="s">
        <v>135</v>
      </c>
      <c r="C3" s="132"/>
      <c r="D3" s="132"/>
    </row>
    <row r="4" spans="1:6" ht="15.75" customHeight="1" thickTop="1" x14ac:dyDescent="0.2">
      <c r="B4" s="188"/>
      <c r="C4" s="191" t="s">
        <v>227</v>
      </c>
      <c r="D4" s="191" t="s">
        <v>226</v>
      </c>
      <c r="E4" s="191" t="s">
        <v>199</v>
      </c>
      <c r="F4" s="178" t="s">
        <v>234</v>
      </c>
    </row>
    <row r="5" spans="1:6" x14ac:dyDescent="0.2">
      <c r="B5" s="189"/>
      <c r="C5" s="192"/>
      <c r="D5" s="192"/>
      <c r="E5" s="192"/>
      <c r="F5" s="184"/>
    </row>
    <row r="6" spans="1:6" ht="15.75" thickBot="1" x14ac:dyDescent="0.25">
      <c r="B6" s="190"/>
      <c r="C6" s="193"/>
      <c r="D6" s="193"/>
      <c r="E6" s="193"/>
      <c r="F6" s="179"/>
    </row>
    <row r="7" spans="1:6" ht="16.5" thickTop="1" thickBot="1" x14ac:dyDescent="0.25">
      <c r="B7" s="29" t="s">
        <v>136</v>
      </c>
      <c r="C7" s="40">
        <f t="shared" ref="C7" si="0">SUM(C8:C10)</f>
        <v>128</v>
      </c>
      <c r="D7" s="40">
        <f t="shared" ref="D7:E7" si="1">SUM(D8:D10)</f>
        <v>124</v>
      </c>
      <c r="E7" s="40">
        <f t="shared" si="1"/>
        <v>116</v>
      </c>
      <c r="F7" s="41">
        <f>C7/E7-1</f>
        <v>0.10344827586206895</v>
      </c>
    </row>
    <row r="8" spans="1:6" ht="16.5" thickTop="1" thickBot="1" x14ac:dyDescent="0.25">
      <c r="B8" s="12" t="s">
        <v>137</v>
      </c>
      <c r="C8" s="42">
        <v>74</v>
      </c>
      <c r="D8" s="42">
        <v>74</v>
      </c>
      <c r="E8" s="42">
        <v>78</v>
      </c>
      <c r="F8" s="32">
        <f>C8/E8-1</f>
        <v>-5.1282051282051322E-2</v>
      </c>
    </row>
    <row r="9" spans="1:6" ht="16.5" thickTop="1" thickBot="1" x14ac:dyDescent="0.25">
      <c r="B9" s="12" t="s">
        <v>138</v>
      </c>
      <c r="C9" s="42">
        <v>14</v>
      </c>
      <c r="D9" s="42">
        <v>13</v>
      </c>
      <c r="E9" s="42">
        <v>10</v>
      </c>
      <c r="F9" s="32">
        <f>C9/E9-1</f>
        <v>0.39999999999999991</v>
      </c>
    </row>
    <row r="10" spans="1:6" ht="16.5" thickTop="1" thickBot="1" x14ac:dyDescent="0.25">
      <c r="B10" s="12" t="s">
        <v>139</v>
      </c>
      <c r="C10" s="42">
        <v>40</v>
      </c>
      <c r="D10" s="42">
        <v>37</v>
      </c>
      <c r="E10" s="42">
        <v>28</v>
      </c>
      <c r="F10" s="32">
        <f>C10/E10-1</f>
        <v>0.4285714285714286</v>
      </c>
    </row>
    <row r="11" spans="1:6" ht="16.5" thickTop="1" thickBot="1" x14ac:dyDescent="0.25">
      <c r="B11" s="12"/>
      <c r="C11" s="42"/>
      <c r="D11" s="42"/>
      <c r="E11" s="42"/>
      <c r="F11" s="43"/>
    </row>
    <row r="12" spans="1:6" ht="16.5" thickTop="1" thickBot="1" x14ac:dyDescent="0.25">
      <c r="B12" s="33" t="s">
        <v>140</v>
      </c>
      <c r="C12" s="44">
        <f t="shared" ref="C12" si="2">SUM(C13:C15)</f>
        <v>20982</v>
      </c>
      <c r="D12" s="44">
        <f t="shared" ref="D12:E12" si="3">SUM(D13:D15)</f>
        <v>20420</v>
      </c>
      <c r="E12" s="44">
        <f t="shared" si="3"/>
        <v>19741</v>
      </c>
      <c r="F12" s="41">
        <f>C12/E12-1</f>
        <v>6.2864089965047443E-2</v>
      </c>
    </row>
    <row r="13" spans="1:6" ht="16.5" thickTop="1" thickBot="1" x14ac:dyDescent="0.25">
      <c r="B13" s="12" t="s">
        <v>137</v>
      </c>
      <c r="C13" s="45">
        <v>14531</v>
      </c>
      <c r="D13" s="45">
        <v>14527</v>
      </c>
      <c r="E13" s="45">
        <v>15085</v>
      </c>
      <c r="F13" s="32">
        <f>C13/E13-1</f>
        <v>-3.6725223732184342E-2</v>
      </c>
    </row>
    <row r="14" spans="1:6" ht="16.5" thickTop="1" thickBot="1" x14ac:dyDescent="0.25">
      <c r="B14" s="12" t="s">
        <v>138</v>
      </c>
      <c r="C14" s="45">
        <v>1936</v>
      </c>
      <c r="D14" s="45">
        <v>1791</v>
      </c>
      <c r="E14" s="45">
        <v>1571</v>
      </c>
      <c r="F14" s="32">
        <f>C14/E14-1</f>
        <v>0.23233609166136215</v>
      </c>
    </row>
    <row r="15" spans="1:6" ht="16.5" thickTop="1" thickBot="1" x14ac:dyDescent="0.25">
      <c r="B15" s="12" t="s">
        <v>139</v>
      </c>
      <c r="C15" s="45">
        <v>4515</v>
      </c>
      <c r="D15" s="45">
        <v>4102</v>
      </c>
      <c r="E15" s="45">
        <v>3085</v>
      </c>
      <c r="F15" s="32">
        <f>C15/E15-1</f>
        <v>0.46353322528363039</v>
      </c>
    </row>
    <row r="16" spans="1:6" ht="15.75" thickTop="1" x14ac:dyDescent="0.2">
      <c r="B16" s="21"/>
      <c r="C16" s="27"/>
      <c r="D16" s="27"/>
      <c r="E16" s="27"/>
      <c r="F16" s="27"/>
    </row>
    <row r="17" spans="5:6" x14ac:dyDescent="0.2">
      <c r="E17" s="5"/>
      <c r="F17" s="5"/>
    </row>
    <row r="18" spans="5:6" x14ac:dyDescent="0.2">
      <c r="E18" s="5"/>
      <c r="F18" s="5"/>
    </row>
    <row r="19" spans="5:6" x14ac:dyDescent="0.2">
      <c r="E19" s="5"/>
      <c r="F19" s="5"/>
    </row>
    <row r="20" spans="5:6" x14ac:dyDescent="0.2">
      <c r="E20" s="5"/>
      <c r="F20" s="5"/>
    </row>
    <row r="21" spans="5:6" x14ac:dyDescent="0.2">
      <c r="E21" s="5"/>
      <c r="F21" s="5"/>
    </row>
    <row r="22" spans="5:6" x14ac:dyDescent="0.2">
      <c r="E22" s="5"/>
      <c r="F22" s="5"/>
    </row>
    <row r="23" spans="5:6" x14ac:dyDescent="0.2">
      <c r="E23" s="5"/>
      <c r="F23" s="5"/>
    </row>
    <row r="24" spans="5:6" x14ac:dyDescent="0.2">
      <c r="E24" s="5"/>
      <c r="F24" s="5"/>
    </row>
    <row r="25" spans="5:6" x14ac:dyDescent="0.2">
      <c r="E25" s="5"/>
      <c r="F25" s="5"/>
    </row>
    <row r="26" spans="5:6" x14ac:dyDescent="0.2">
      <c r="E26" s="5"/>
      <c r="F26" s="5"/>
    </row>
    <row r="27" spans="5:6" x14ac:dyDescent="0.2">
      <c r="E27" s="5"/>
      <c r="F27" s="5"/>
    </row>
    <row r="28" spans="5:6" x14ac:dyDescent="0.2">
      <c r="E28" s="5"/>
      <c r="F28" s="5"/>
    </row>
  </sheetData>
  <mergeCells count="5">
    <mergeCell ref="B4:B6"/>
    <mergeCell ref="F4:F6"/>
    <mergeCell ref="E4:E6"/>
    <mergeCell ref="D4:D6"/>
    <mergeCell ref="C4:C6"/>
  </mergeCells>
  <phoneticPr fontId="19" type="noConversion"/>
  <hyperlinks>
    <hyperlink ref="A1" location="'Table of contents'!A1" display="Table of contents"/>
  </hyperlinks>
  <pageMargins left="0.75000000000000011" right="0.75000000000000011" top="1" bottom="1" header="0.5" footer="0.5"/>
  <pageSetup paperSize="9" scale="96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E38"/>
  <sheetViews>
    <sheetView workbookViewId="0">
      <selection activeCell="F10" sqref="F10"/>
    </sheetView>
  </sheetViews>
  <sheetFormatPr defaultColWidth="10.875" defaultRowHeight="15" x14ac:dyDescent="0.2"/>
  <cols>
    <col min="1" max="1" width="5" style="2" customWidth="1"/>
    <col min="2" max="2" width="74.875" style="5" customWidth="1"/>
    <col min="3" max="4" width="14.875" style="2" customWidth="1"/>
    <col min="5" max="16384" width="10.875" style="2"/>
  </cols>
  <sheetData>
    <row r="1" spans="1:5" ht="15.75" x14ac:dyDescent="0.25">
      <c r="A1" s="9" t="s">
        <v>30</v>
      </c>
    </row>
    <row r="2" spans="1:5" ht="15.75" x14ac:dyDescent="0.25">
      <c r="A2" s="9"/>
    </row>
    <row r="3" spans="1:5" ht="18" x14ac:dyDescent="0.25">
      <c r="A3" s="9"/>
      <c r="B3" s="18" t="s">
        <v>141</v>
      </c>
    </row>
    <row r="4" spans="1:5" x14ac:dyDescent="0.2">
      <c r="B4" s="194" t="s">
        <v>235</v>
      </c>
      <c r="C4" s="195" t="s">
        <v>143</v>
      </c>
      <c r="D4" s="195" t="s">
        <v>144</v>
      </c>
      <c r="E4" s="55"/>
    </row>
    <row r="5" spans="1:5" ht="15.75" thickBot="1" x14ac:dyDescent="0.25">
      <c r="B5" s="165"/>
      <c r="C5" s="196"/>
      <c r="D5" s="196"/>
      <c r="E5" s="55"/>
    </row>
    <row r="6" spans="1:5" ht="16.5" thickTop="1" thickBot="1" x14ac:dyDescent="0.25">
      <c r="B6" s="28" t="s">
        <v>142</v>
      </c>
      <c r="C6" s="55">
        <v>0.59</v>
      </c>
      <c r="D6" s="55">
        <v>0.41</v>
      </c>
    </row>
    <row r="7" spans="1:5" ht="16.5" thickTop="1" thickBot="1" x14ac:dyDescent="0.25">
      <c r="B7" s="12" t="s">
        <v>117</v>
      </c>
      <c r="C7" s="55">
        <v>0.64</v>
      </c>
      <c r="D7" s="55">
        <v>0.36</v>
      </c>
    </row>
    <row r="8" spans="1:5" ht="15.75" thickTop="1" x14ac:dyDescent="0.2">
      <c r="B8" s="34" t="s">
        <v>118</v>
      </c>
      <c r="C8" s="55">
        <v>0.502</v>
      </c>
      <c r="D8" s="55">
        <v>0.498</v>
      </c>
    </row>
    <row r="9" spans="1:5" x14ac:dyDescent="0.2">
      <c r="B9" s="34" t="s">
        <v>119</v>
      </c>
      <c r="C9" s="55">
        <v>0.39800000000000002</v>
      </c>
      <c r="D9" s="55">
        <v>0.60199999999999998</v>
      </c>
    </row>
    <row r="10" spans="1:5" x14ac:dyDescent="0.2">
      <c r="B10" s="21" t="s">
        <v>120</v>
      </c>
      <c r="C10" s="55">
        <v>0.64400000000000002</v>
      </c>
      <c r="D10" s="55">
        <v>0.35599999999999998</v>
      </c>
    </row>
    <row r="11" spans="1:5" x14ac:dyDescent="0.2">
      <c r="E11" s="55"/>
    </row>
    <row r="12" spans="1:5" x14ac:dyDescent="0.2">
      <c r="B12" s="194" t="s">
        <v>203</v>
      </c>
      <c r="C12" s="195" t="s">
        <v>143</v>
      </c>
      <c r="D12" s="195" t="s">
        <v>144</v>
      </c>
      <c r="E12" s="55"/>
    </row>
    <row r="13" spans="1:5" ht="15.75" thickBot="1" x14ac:dyDescent="0.25">
      <c r="B13" s="165"/>
      <c r="C13" s="196"/>
      <c r="D13" s="196"/>
      <c r="E13" s="55"/>
    </row>
    <row r="14" spans="1:5" ht="16.5" thickTop="1" thickBot="1" x14ac:dyDescent="0.25">
      <c r="B14" s="28" t="s">
        <v>142</v>
      </c>
      <c r="C14" s="55">
        <v>0.61799999999999999</v>
      </c>
      <c r="D14" s="55">
        <v>0.38200000000000001</v>
      </c>
    </row>
    <row r="15" spans="1:5" ht="16.5" thickTop="1" thickBot="1" x14ac:dyDescent="0.25">
      <c r="B15" s="12" t="s">
        <v>117</v>
      </c>
      <c r="C15" s="55">
        <v>0.68500000000000005</v>
      </c>
      <c r="D15" s="55">
        <v>0.315</v>
      </c>
    </row>
    <row r="16" spans="1:5" ht="15.75" thickTop="1" x14ac:dyDescent="0.2">
      <c r="B16" s="34" t="s">
        <v>118</v>
      </c>
      <c r="C16" s="55">
        <v>0.498</v>
      </c>
      <c r="D16" s="55">
        <v>0.502</v>
      </c>
    </row>
    <row r="17" spans="2:5" x14ac:dyDescent="0.2">
      <c r="B17" s="34" t="s">
        <v>119</v>
      </c>
      <c r="C17" s="55">
        <v>0.373</v>
      </c>
      <c r="D17" s="55">
        <v>0.627</v>
      </c>
    </row>
    <row r="18" spans="2:5" x14ac:dyDescent="0.2">
      <c r="B18" s="21" t="s">
        <v>120</v>
      </c>
      <c r="C18" s="55">
        <v>0.621</v>
      </c>
      <c r="D18" s="55">
        <v>0.379</v>
      </c>
    </row>
    <row r="19" spans="2:5" x14ac:dyDescent="0.2">
      <c r="E19" s="55"/>
    </row>
    <row r="20" spans="2:5" x14ac:dyDescent="0.2">
      <c r="E20" s="55"/>
    </row>
    <row r="21" spans="2:5" x14ac:dyDescent="0.2">
      <c r="E21" s="55"/>
    </row>
    <row r="22" spans="2:5" x14ac:dyDescent="0.2">
      <c r="E22" s="55"/>
    </row>
    <row r="23" spans="2:5" x14ac:dyDescent="0.2">
      <c r="E23" s="55"/>
    </row>
    <row r="24" spans="2:5" x14ac:dyDescent="0.2">
      <c r="E24" s="55"/>
    </row>
    <row r="25" spans="2:5" x14ac:dyDescent="0.2">
      <c r="E25" s="55"/>
    </row>
    <row r="26" spans="2:5" x14ac:dyDescent="0.2">
      <c r="E26" s="55"/>
    </row>
    <row r="27" spans="2:5" x14ac:dyDescent="0.2">
      <c r="E27" s="55"/>
    </row>
    <row r="28" spans="2:5" x14ac:dyDescent="0.2">
      <c r="E28" s="55"/>
    </row>
    <row r="29" spans="2:5" x14ac:dyDescent="0.2">
      <c r="E29" s="55"/>
    </row>
    <row r="30" spans="2:5" x14ac:dyDescent="0.2">
      <c r="E30" s="55"/>
    </row>
    <row r="31" spans="2:5" x14ac:dyDescent="0.2">
      <c r="E31" s="55"/>
    </row>
    <row r="32" spans="2:5" x14ac:dyDescent="0.2">
      <c r="E32" s="55"/>
    </row>
    <row r="33" spans="5:5" x14ac:dyDescent="0.2">
      <c r="E33" s="55"/>
    </row>
    <row r="34" spans="5:5" x14ac:dyDescent="0.2">
      <c r="E34" s="55"/>
    </row>
    <row r="35" spans="5:5" x14ac:dyDescent="0.2">
      <c r="E35" s="55"/>
    </row>
    <row r="38" spans="5:5" x14ac:dyDescent="0.2">
      <c r="E38" s="55"/>
    </row>
  </sheetData>
  <mergeCells count="6">
    <mergeCell ref="B4:B5"/>
    <mergeCell ref="C4:C5"/>
    <mergeCell ref="D4:D5"/>
    <mergeCell ref="B12:B13"/>
    <mergeCell ref="C12:C13"/>
    <mergeCell ref="D12:D13"/>
  </mergeCells>
  <hyperlinks>
    <hyperlink ref="A1" location="'Table of contents'!A1" display="Table of contents"/>
  </hyperlinks>
  <pageMargins left="0.75" right="0.75" top="1" bottom="1" header="0.5" footer="0.5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E11"/>
  <sheetViews>
    <sheetView workbookViewId="0">
      <selection activeCell="I27" sqref="I27"/>
    </sheetView>
  </sheetViews>
  <sheetFormatPr defaultColWidth="10.875" defaultRowHeight="15" x14ac:dyDescent="0.2"/>
  <cols>
    <col min="1" max="1" width="5" style="2" customWidth="1"/>
    <col min="2" max="2" width="74.875" style="5" bestFit="1" customWidth="1"/>
    <col min="3" max="5" width="14.875" style="2" customWidth="1"/>
    <col min="6" max="6" width="15.125" style="2" customWidth="1"/>
    <col min="7" max="16384" width="10.875" style="2"/>
  </cols>
  <sheetData>
    <row r="1" spans="1:5" ht="15.75" x14ac:dyDescent="0.25">
      <c r="A1" s="9" t="s">
        <v>30</v>
      </c>
    </row>
    <row r="2" spans="1:5" ht="15.75" x14ac:dyDescent="0.25">
      <c r="A2" s="9"/>
    </row>
    <row r="3" spans="1:5" ht="18.75" thickBot="1" x14ac:dyDescent="0.3">
      <c r="A3" s="9"/>
      <c r="B3" s="15" t="s">
        <v>145</v>
      </c>
    </row>
    <row r="4" spans="1:5" ht="22.5" customHeight="1" thickTop="1" x14ac:dyDescent="0.2">
      <c r="B4" s="188"/>
      <c r="C4" s="178" t="s">
        <v>225</v>
      </c>
      <c r="D4" s="178" t="s">
        <v>198</v>
      </c>
      <c r="E4" s="178" t="s">
        <v>187</v>
      </c>
    </row>
    <row r="5" spans="1:5" ht="22.5" customHeight="1" thickBot="1" x14ac:dyDescent="0.25">
      <c r="B5" s="190"/>
      <c r="C5" s="179"/>
      <c r="D5" s="179"/>
      <c r="E5" s="179"/>
    </row>
    <row r="6" spans="1:5" ht="16.5" thickTop="1" thickBot="1" x14ac:dyDescent="0.25">
      <c r="B6" s="12" t="s">
        <v>117</v>
      </c>
      <c r="C6" s="109">
        <v>2565</v>
      </c>
      <c r="D6" s="109">
        <v>2621</v>
      </c>
      <c r="E6" s="142">
        <f>(C6-D6)/D6</f>
        <v>-2.1365890881343001E-2</v>
      </c>
    </row>
    <row r="7" spans="1:5" ht="16.5" thickTop="1" thickBot="1" x14ac:dyDescent="0.25">
      <c r="B7" s="12" t="s">
        <v>118</v>
      </c>
      <c r="C7" s="46">
        <v>966</v>
      </c>
      <c r="D7" s="46">
        <v>906</v>
      </c>
      <c r="E7" s="142">
        <f>(C7-D7)/D7</f>
        <v>6.6225165562913912E-2</v>
      </c>
    </row>
    <row r="8" spans="1:5" ht="16.5" thickTop="1" thickBot="1" x14ac:dyDescent="0.25">
      <c r="B8" s="12" t="s">
        <v>119</v>
      </c>
      <c r="C8" s="46">
        <v>223</v>
      </c>
      <c r="D8" s="46">
        <v>216</v>
      </c>
      <c r="E8" s="142">
        <f>(C8-D8)/D8</f>
        <v>3.2407407407407406E-2</v>
      </c>
    </row>
    <row r="9" spans="1:5" ht="16.5" thickTop="1" thickBot="1" x14ac:dyDescent="0.25">
      <c r="B9" s="12" t="s">
        <v>120</v>
      </c>
      <c r="C9" s="46">
        <v>268</v>
      </c>
      <c r="D9" s="46">
        <v>258</v>
      </c>
      <c r="E9" s="47">
        <f>(C9-D9)/D9</f>
        <v>3.875968992248062E-2</v>
      </c>
    </row>
    <row r="10" spans="1:5" ht="16.5" thickTop="1" thickBot="1" x14ac:dyDescent="0.25">
      <c r="B10" s="33" t="s">
        <v>76</v>
      </c>
      <c r="C10" s="48">
        <f>SUM(C6:C9)</f>
        <v>4022</v>
      </c>
      <c r="D10" s="48">
        <f>SUM(D6:D9)</f>
        <v>4001</v>
      </c>
      <c r="E10" s="143">
        <f>(C10-D10)/D10</f>
        <v>5.2486878280429894E-3</v>
      </c>
    </row>
    <row r="11" spans="1:5" ht="15.75" thickTop="1" x14ac:dyDescent="0.2"/>
  </sheetData>
  <mergeCells count="4">
    <mergeCell ref="B4:B5"/>
    <mergeCell ref="D4:D5"/>
    <mergeCell ref="E4:E5"/>
    <mergeCell ref="C4:C5"/>
  </mergeCells>
  <hyperlinks>
    <hyperlink ref="A1" location="'Table of contents'!A1" display="Table of contents"/>
  </hyperlinks>
  <pageMargins left="0.75" right="0.75" top="1" bottom="1" header="0.5" footer="0.5"/>
  <pageSetup paperSize="9" scale="96" fitToHeight="2" orientation="landscape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B33"/>
  <sheetViews>
    <sheetView topLeftCell="B1" zoomScaleNormal="100" workbookViewId="0">
      <selection activeCell="B3" sqref="B3"/>
    </sheetView>
  </sheetViews>
  <sheetFormatPr defaultColWidth="10.875" defaultRowHeight="15" x14ac:dyDescent="0.2"/>
  <cols>
    <col min="1" max="1" width="5" style="2" customWidth="1"/>
    <col min="2" max="2" width="74.875" style="5" bestFit="1" customWidth="1"/>
    <col min="3" max="5" width="14.875" style="2" customWidth="1"/>
    <col min="6" max="16384" width="10.875" style="2"/>
  </cols>
  <sheetData>
    <row r="1" spans="1:2" ht="15.75" x14ac:dyDescent="0.25">
      <c r="A1" s="9" t="s">
        <v>30</v>
      </c>
    </row>
    <row r="2" spans="1:2" ht="15.75" x14ac:dyDescent="0.25">
      <c r="A2" s="9"/>
    </row>
    <row r="3" spans="1:2" ht="18" x14ac:dyDescent="0.25">
      <c r="A3" s="9"/>
      <c r="B3" s="15" t="s">
        <v>146</v>
      </c>
    </row>
    <row r="4" spans="1:2" x14ac:dyDescent="0.2">
      <c r="B4" s="17"/>
    </row>
    <row r="33" spans="2:2" x14ac:dyDescent="0.2">
      <c r="B33" s="145" t="s">
        <v>204</v>
      </c>
    </row>
  </sheetData>
  <hyperlinks>
    <hyperlink ref="A1" location="'Table of contents'!A1" display="Table of contents"/>
  </hyperlinks>
  <pageMargins left="0.75" right="0.75" top="1" bottom="1" header="0.5" footer="0.5"/>
  <pageSetup paperSize="9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D11"/>
  <sheetViews>
    <sheetView workbookViewId="0">
      <selection activeCell="F19" sqref="F19"/>
    </sheetView>
  </sheetViews>
  <sheetFormatPr defaultColWidth="10.875" defaultRowHeight="15" x14ac:dyDescent="0.2"/>
  <cols>
    <col min="1" max="1" width="5" style="2" customWidth="1"/>
    <col min="2" max="2" width="74.875" style="5" bestFit="1" customWidth="1"/>
    <col min="3" max="4" width="20.875" style="2" customWidth="1"/>
    <col min="5" max="5" width="14.875" style="2" customWidth="1"/>
    <col min="6" max="6" width="15.125" style="2" customWidth="1"/>
    <col min="7" max="16384" width="10.875" style="2"/>
  </cols>
  <sheetData>
    <row r="1" spans="1:4" ht="15.75" x14ac:dyDescent="0.25">
      <c r="A1" s="9" t="s">
        <v>30</v>
      </c>
    </row>
    <row r="2" spans="1:4" ht="15.75" x14ac:dyDescent="0.25">
      <c r="A2" s="9"/>
    </row>
    <row r="3" spans="1:4" ht="18.75" thickBot="1" x14ac:dyDescent="0.3">
      <c r="A3" s="9"/>
      <c r="B3" s="15" t="s">
        <v>148</v>
      </c>
    </row>
    <row r="4" spans="1:4" ht="46.5" customHeight="1" thickTop="1" thickBot="1" x14ac:dyDescent="0.25">
      <c r="B4" s="49" t="s">
        <v>147</v>
      </c>
      <c r="C4" s="50" t="s">
        <v>149</v>
      </c>
      <c r="D4" s="50" t="s">
        <v>150</v>
      </c>
    </row>
    <row r="5" spans="1:4" ht="16.5" thickTop="1" thickBot="1" x14ac:dyDescent="0.25">
      <c r="B5" s="12" t="s">
        <v>13</v>
      </c>
      <c r="C5" s="51">
        <v>24276415</v>
      </c>
      <c r="D5" s="42">
        <v>52.69</v>
      </c>
    </row>
    <row r="6" spans="1:4" ht="16.5" thickTop="1" thickBot="1" x14ac:dyDescent="0.25">
      <c r="B6" s="52" t="s">
        <v>189</v>
      </c>
      <c r="C6" s="53">
        <v>2303849</v>
      </c>
      <c r="D6" s="54">
        <v>4.99</v>
      </c>
    </row>
    <row r="7" spans="1:4" ht="16.5" thickTop="1" thickBot="1" x14ac:dyDescent="0.25">
      <c r="B7" s="12" t="s">
        <v>14</v>
      </c>
      <c r="C7" s="51">
        <v>4577880</v>
      </c>
      <c r="D7" s="42">
        <v>9.94</v>
      </c>
    </row>
    <row r="8" spans="1:4" s="5" customFormat="1" ht="27.75" customHeight="1" thickTop="1" thickBot="1" x14ac:dyDescent="0.25">
      <c r="B8" s="83" t="s">
        <v>218</v>
      </c>
      <c r="C8" s="51">
        <v>2357156</v>
      </c>
      <c r="D8" s="119">
        <v>5.12</v>
      </c>
    </row>
    <row r="9" spans="1:4" ht="16.5" thickTop="1" thickBot="1" x14ac:dyDescent="0.25">
      <c r="B9" s="12" t="s">
        <v>219</v>
      </c>
      <c r="C9" s="51">
        <v>2391368</v>
      </c>
      <c r="D9" s="42">
        <v>5.19</v>
      </c>
    </row>
    <row r="10" spans="1:4" ht="16.5" thickTop="1" thickBot="1" x14ac:dyDescent="0.25">
      <c r="B10" s="12"/>
    </row>
    <row r="11" spans="1:4" ht="15.75" thickTop="1" x14ac:dyDescent="0.2"/>
  </sheetData>
  <hyperlinks>
    <hyperlink ref="A1" location="'Table of contents'!A1" display="Table of contents"/>
  </hyperlinks>
  <pageMargins left="0.75" right="0.75" top="1" bottom="1" header="0.5" footer="0.5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B54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6" sqref="B6"/>
    </sheetView>
  </sheetViews>
  <sheetFormatPr defaultColWidth="10.875" defaultRowHeight="15" x14ac:dyDescent="0.2"/>
  <cols>
    <col min="1" max="1" width="5" style="2" customWidth="1"/>
    <col min="2" max="2" width="74.875" style="5" customWidth="1"/>
    <col min="3" max="4" width="14.875" style="2" customWidth="1"/>
    <col min="5" max="16384" width="10.875" style="2"/>
  </cols>
  <sheetData>
    <row r="1" spans="1:4" ht="15.75" x14ac:dyDescent="0.25">
      <c r="A1" s="9" t="s">
        <v>30</v>
      </c>
    </row>
    <row r="2" spans="1:4" ht="15.75" x14ac:dyDescent="0.25">
      <c r="A2" s="9"/>
    </row>
    <row r="3" spans="1:4" ht="18" x14ac:dyDescent="0.25">
      <c r="B3" s="14" t="s">
        <v>20</v>
      </c>
      <c r="C3" s="13"/>
      <c r="D3" s="13"/>
    </row>
    <row r="4" spans="1:4" s="1" customFormat="1" ht="46.5" customHeight="1" thickBot="1" x14ac:dyDescent="0.25">
      <c r="A4" s="7"/>
      <c r="B4" s="81"/>
      <c r="C4" s="133" t="s">
        <v>225</v>
      </c>
      <c r="D4" s="156" t="s">
        <v>198</v>
      </c>
    </row>
    <row r="5" spans="1:4" s="5" customFormat="1" ht="16.5" thickTop="1" thickBot="1" x14ac:dyDescent="0.25">
      <c r="A5" s="7"/>
      <c r="B5" s="82" t="s">
        <v>15</v>
      </c>
      <c r="C5" s="68">
        <v>271465</v>
      </c>
      <c r="D5" s="68">
        <v>265951</v>
      </c>
    </row>
    <row r="6" spans="1:4" s="5" customFormat="1" ht="16.5" thickTop="1" thickBot="1" x14ac:dyDescent="0.25">
      <c r="A6" s="7"/>
      <c r="B6" s="83" t="s">
        <v>16</v>
      </c>
      <c r="C6" s="63">
        <v>-68260</v>
      </c>
      <c r="D6" s="63">
        <v>-64277</v>
      </c>
    </row>
    <row r="7" spans="1:4" s="5" customFormat="1" ht="16.5" thickTop="1" thickBot="1" x14ac:dyDescent="0.25">
      <c r="A7" s="7"/>
      <c r="B7" s="83" t="s">
        <v>17</v>
      </c>
      <c r="C7" s="63">
        <v>-93676</v>
      </c>
      <c r="D7" s="63">
        <v>-86778</v>
      </c>
    </row>
    <row r="8" spans="1:4" s="5" customFormat="1" ht="16.5" thickTop="1" thickBot="1" x14ac:dyDescent="0.25">
      <c r="A8" s="7"/>
      <c r="B8" s="83" t="s">
        <v>18</v>
      </c>
      <c r="C8" s="63">
        <v>-44113</v>
      </c>
      <c r="D8" s="63">
        <v>-45851</v>
      </c>
    </row>
    <row r="9" spans="1:4" s="5" customFormat="1" ht="16.5" thickTop="1" thickBot="1" x14ac:dyDescent="0.25">
      <c r="A9" s="7"/>
      <c r="B9" s="83" t="s">
        <v>19</v>
      </c>
      <c r="C9" s="63">
        <v>-9980</v>
      </c>
      <c r="D9" s="63">
        <v>-9909</v>
      </c>
    </row>
    <row r="10" spans="1:4" s="5" customFormat="1" ht="16.5" thickTop="1" thickBot="1" x14ac:dyDescent="0.25">
      <c r="A10" s="6"/>
      <c r="B10" s="83" t="s">
        <v>157</v>
      </c>
      <c r="C10" s="63">
        <v>-3039</v>
      </c>
      <c r="D10" s="63">
        <v>-3028</v>
      </c>
    </row>
    <row r="11" spans="1:4" s="5" customFormat="1" ht="16.5" thickTop="1" thickBot="1" x14ac:dyDescent="0.25">
      <c r="A11" s="10"/>
      <c r="B11" s="83" t="s">
        <v>244</v>
      </c>
      <c r="C11" s="63">
        <v>417</v>
      </c>
      <c r="D11" s="63">
        <v>-97</v>
      </c>
    </row>
    <row r="12" spans="1:4" s="5" customFormat="1" ht="16.5" thickTop="1" thickBot="1" x14ac:dyDescent="0.25">
      <c r="A12" s="7"/>
      <c r="B12" s="83" t="s">
        <v>158</v>
      </c>
      <c r="C12" s="63">
        <v>894</v>
      </c>
      <c r="D12" s="63">
        <v>894</v>
      </c>
    </row>
    <row r="13" spans="1:4" s="5" customFormat="1" ht="16.5" thickTop="1" thickBot="1" x14ac:dyDescent="0.25">
      <c r="A13" s="7"/>
      <c r="B13" s="80" t="s">
        <v>7</v>
      </c>
      <c r="C13" s="60">
        <f t="shared" ref="C13" si="0">SUM(C5:C12)</f>
        <v>53708</v>
      </c>
      <c r="D13" s="60">
        <f t="shared" ref="D13" si="1">SUM(D5:D12)</f>
        <v>56905</v>
      </c>
    </row>
    <row r="14" spans="1:4" s="5" customFormat="1" ht="16.5" thickTop="1" thickBot="1" x14ac:dyDescent="0.25">
      <c r="A14" s="7"/>
      <c r="B14" s="83" t="s">
        <v>159</v>
      </c>
      <c r="C14" s="63">
        <v>-13321</v>
      </c>
      <c r="D14" s="63">
        <v>-18777</v>
      </c>
    </row>
    <row r="15" spans="1:4" s="5" customFormat="1" ht="16.5" thickTop="1" thickBot="1" x14ac:dyDescent="0.25">
      <c r="A15" s="7"/>
      <c r="B15" s="80" t="s">
        <v>21</v>
      </c>
      <c r="C15" s="44">
        <f t="shared" ref="C15:D15" si="2">SUM(C13:C14)</f>
        <v>40387</v>
      </c>
      <c r="D15" s="44">
        <f t="shared" si="2"/>
        <v>38128</v>
      </c>
    </row>
    <row r="16" spans="1:4" s="5" customFormat="1" ht="16.5" thickTop="1" thickBot="1" x14ac:dyDescent="0.25">
      <c r="A16" s="7"/>
      <c r="B16" s="83" t="s">
        <v>22</v>
      </c>
      <c r="C16" s="63">
        <v>-41916</v>
      </c>
      <c r="D16" s="63">
        <v>-41602</v>
      </c>
    </row>
    <row r="17" spans="1:4" s="5" customFormat="1" ht="16.5" thickTop="1" thickBot="1" x14ac:dyDescent="0.25">
      <c r="A17" s="7"/>
      <c r="B17" s="80" t="s">
        <v>191</v>
      </c>
      <c r="C17" s="44">
        <f t="shared" ref="C17:D17" si="3">SUM(C15:C16)</f>
        <v>-1529</v>
      </c>
      <c r="D17" s="44">
        <f t="shared" si="3"/>
        <v>-3474</v>
      </c>
    </row>
    <row r="18" spans="1:4" s="5" customFormat="1" ht="16.5" thickTop="1" thickBot="1" x14ac:dyDescent="0.25">
      <c r="A18" s="6"/>
      <c r="B18" s="83" t="s">
        <v>182</v>
      </c>
      <c r="C18" s="63">
        <v>879</v>
      </c>
      <c r="D18" s="63">
        <v>3947</v>
      </c>
    </row>
    <row r="19" spans="1:4" s="5" customFormat="1" ht="16.5" thickTop="1" thickBot="1" x14ac:dyDescent="0.25">
      <c r="A19" s="10"/>
      <c r="B19" s="83" t="s">
        <v>180</v>
      </c>
      <c r="C19" s="63">
        <v>0</v>
      </c>
      <c r="D19" s="63">
        <v>0</v>
      </c>
    </row>
    <row r="20" spans="1:4" s="5" customFormat="1" ht="16.5" thickTop="1" thickBot="1" x14ac:dyDescent="0.25">
      <c r="A20" s="7"/>
      <c r="B20" s="83" t="s">
        <v>160</v>
      </c>
      <c r="C20" s="63">
        <v>-29</v>
      </c>
      <c r="D20" s="63">
        <v>-677</v>
      </c>
    </row>
    <row r="21" spans="1:4" s="5" customFormat="1" ht="16.5" thickTop="1" thickBot="1" x14ac:dyDescent="0.25">
      <c r="A21" s="11"/>
      <c r="B21" s="83" t="s">
        <v>23</v>
      </c>
      <c r="C21" s="63">
        <v>-709</v>
      </c>
      <c r="D21" s="63">
        <v>-161</v>
      </c>
    </row>
    <row r="22" spans="1:4" s="5" customFormat="1" ht="16.5" thickTop="1" thickBot="1" x14ac:dyDescent="0.25">
      <c r="A22" s="7"/>
      <c r="B22" s="80" t="s">
        <v>192</v>
      </c>
      <c r="C22" s="44">
        <f t="shared" ref="C22:D22" si="4">SUM(C17:C21)</f>
        <v>-1388</v>
      </c>
      <c r="D22" s="44">
        <f t="shared" si="4"/>
        <v>-365</v>
      </c>
    </row>
    <row r="23" spans="1:4" s="5" customFormat="1" ht="16.5" hidden="1" thickTop="1" thickBot="1" x14ac:dyDescent="0.25">
      <c r="A23" s="11"/>
      <c r="B23" s="96" t="s">
        <v>151</v>
      </c>
      <c r="C23" s="110">
        <v>0</v>
      </c>
      <c r="D23" s="110">
        <v>0</v>
      </c>
    </row>
    <row r="24" spans="1:4" s="5" customFormat="1" ht="16.5" thickTop="1" thickBot="1" x14ac:dyDescent="0.25">
      <c r="A24" s="7"/>
      <c r="B24" s="83" t="s">
        <v>24</v>
      </c>
      <c r="C24" s="63">
        <v>256</v>
      </c>
      <c r="D24" s="63">
        <v>392</v>
      </c>
    </row>
    <row r="25" spans="1:4" s="5" customFormat="1" ht="16.5" thickTop="1" thickBot="1" x14ac:dyDescent="0.25">
      <c r="A25" s="7"/>
      <c r="B25" s="83" t="s">
        <v>25</v>
      </c>
      <c r="C25" s="63">
        <v>-3809</v>
      </c>
      <c r="D25" s="63">
        <v>-12184</v>
      </c>
    </row>
    <row r="26" spans="1:4" s="5" customFormat="1" ht="16.5" thickTop="1" thickBot="1" x14ac:dyDescent="0.25">
      <c r="A26" s="7"/>
      <c r="B26" s="83" t="s">
        <v>26</v>
      </c>
      <c r="C26" s="63">
        <v>0</v>
      </c>
      <c r="D26" s="63">
        <v>0</v>
      </c>
    </row>
    <row r="27" spans="1:4" s="5" customFormat="1" ht="16.5" thickTop="1" thickBot="1" x14ac:dyDescent="0.25">
      <c r="A27" s="7"/>
      <c r="B27" s="80" t="s">
        <v>193</v>
      </c>
      <c r="C27" s="44">
        <f t="shared" ref="C27:D27" si="5">SUM(C22:C26)</f>
        <v>-4941</v>
      </c>
      <c r="D27" s="44">
        <f t="shared" si="5"/>
        <v>-12157</v>
      </c>
    </row>
    <row r="28" spans="1:4" s="5" customFormat="1" ht="16.5" thickTop="1" thickBot="1" x14ac:dyDescent="0.25">
      <c r="A28" s="7"/>
      <c r="B28" s="83" t="s">
        <v>27</v>
      </c>
      <c r="C28" s="63">
        <v>553</v>
      </c>
      <c r="D28" s="63">
        <v>996</v>
      </c>
    </row>
    <row r="29" spans="1:4" s="5" customFormat="1" ht="16.5" thickTop="1" thickBot="1" x14ac:dyDescent="0.25">
      <c r="A29" s="7"/>
      <c r="B29" s="80" t="s">
        <v>190</v>
      </c>
      <c r="C29" s="44">
        <f t="shared" ref="C29:D29" si="6">SUM(C27:C28)</f>
        <v>-4388</v>
      </c>
      <c r="D29" s="44">
        <f t="shared" si="6"/>
        <v>-11161</v>
      </c>
    </row>
    <row r="30" spans="1:4" s="5" customFormat="1" ht="16.5" thickTop="1" thickBot="1" x14ac:dyDescent="0.25">
      <c r="A30" s="7"/>
      <c r="B30" s="83" t="s">
        <v>28</v>
      </c>
      <c r="C30" s="63">
        <v>-4385</v>
      </c>
      <c r="D30" s="63">
        <v>-11154</v>
      </c>
    </row>
    <row r="31" spans="1:4" s="5" customFormat="1" ht="16.5" thickTop="1" thickBot="1" x14ac:dyDescent="0.25">
      <c r="A31" s="7"/>
      <c r="B31" s="83" t="s">
        <v>29</v>
      </c>
      <c r="C31" s="63">
        <v>-3</v>
      </c>
      <c r="D31" s="63">
        <v>-7</v>
      </c>
    </row>
    <row r="32" spans="1:4" s="5" customFormat="1" ht="16.5" thickTop="1" thickBot="1" x14ac:dyDescent="0.25">
      <c r="A32" s="7"/>
      <c r="B32" s="84"/>
      <c r="C32" s="85"/>
      <c r="D32" s="85"/>
    </row>
    <row r="33" spans="1:28" s="5" customFormat="1" ht="16.5" thickTop="1" thickBot="1" x14ac:dyDescent="0.25">
      <c r="A33" s="7"/>
      <c r="B33" s="80" t="s">
        <v>152</v>
      </c>
      <c r="C33" s="85"/>
      <c r="D33" s="85"/>
    </row>
    <row r="34" spans="1:28" s="5" customFormat="1" ht="15.75" thickTop="1" x14ac:dyDescent="0.2">
      <c r="A34" s="7"/>
      <c r="B34" s="86" t="s">
        <v>153</v>
      </c>
      <c r="C34" s="87">
        <f t="shared" ref="C34:D34" si="7">C30*1000/46077008</f>
        <v>-9.516676950899243E-2</v>
      </c>
      <c r="D34" s="87">
        <f t="shared" si="7"/>
        <v>-0.24207300960166511</v>
      </c>
    </row>
    <row r="35" spans="1:28" s="5" customFormat="1" x14ac:dyDescent="0.2">
      <c r="A35" s="7"/>
      <c r="B35" s="8"/>
    </row>
    <row r="36" spans="1:28" s="5" customFormat="1" ht="18" x14ac:dyDescent="0.25">
      <c r="A36" s="7"/>
      <c r="B36" s="14" t="s">
        <v>167</v>
      </c>
      <c r="C36" s="13"/>
      <c r="D36" s="13"/>
    </row>
    <row r="37" spans="1:28" s="5" customFormat="1" ht="46.5" customHeight="1" thickBot="1" x14ac:dyDescent="0.25">
      <c r="A37" s="7"/>
      <c r="B37" s="81"/>
      <c r="C37" s="133" t="s">
        <v>198</v>
      </c>
      <c r="D37" s="144" t="s">
        <v>184</v>
      </c>
    </row>
    <row r="38" spans="1:28" s="5" customFormat="1" ht="16.5" thickTop="1" thickBot="1" x14ac:dyDescent="0.25">
      <c r="A38" s="7"/>
      <c r="B38" s="82" t="s">
        <v>190</v>
      </c>
      <c r="C38" s="44">
        <f t="shared" ref="C38:D38" si="8">C29</f>
        <v>-4388</v>
      </c>
      <c r="D38" s="44">
        <f t="shared" si="8"/>
        <v>-11161</v>
      </c>
    </row>
    <row r="39" spans="1:28" s="5" customFormat="1" ht="16.5" thickTop="1" thickBot="1" x14ac:dyDescent="0.25">
      <c r="A39" s="6"/>
      <c r="B39" s="104"/>
      <c r="C39" s="45"/>
      <c r="D39" s="45"/>
    </row>
    <row r="40" spans="1:28" s="5" customFormat="1" ht="16.5" thickTop="1" thickBot="1" x14ac:dyDescent="0.25">
      <c r="A40" s="7"/>
      <c r="B40" s="82" t="s">
        <v>170</v>
      </c>
      <c r="C40" s="45"/>
      <c r="D40" s="45"/>
    </row>
    <row r="41" spans="1:28" s="5" customFormat="1" ht="16.5" thickTop="1" thickBot="1" x14ac:dyDescent="0.25">
      <c r="A41" s="7"/>
      <c r="B41" s="107" t="s">
        <v>171</v>
      </c>
      <c r="C41" s="63"/>
      <c r="D41" s="63"/>
    </row>
    <row r="42" spans="1:28" s="5" customFormat="1" ht="16.5" thickTop="1" thickBot="1" x14ac:dyDescent="0.25">
      <c r="A42" s="7"/>
      <c r="B42" s="83" t="s">
        <v>178</v>
      </c>
      <c r="C42" s="63">
        <v>0</v>
      </c>
      <c r="D42" s="63">
        <v>-22</v>
      </c>
    </row>
    <row r="43" spans="1:28" s="5" customFormat="1" ht="16.5" thickTop="1" thickBot="1" x14ac:dyDescent="0.25">
      <c r="A43" s="7"/>
      <c r="B43" s="82" t="s">
        <v>165</v>
      </c>
      <c r="C43" s="45"/>
      <c r="D43" s="45"/>
    </row>
    <row r="44" spans="1:28" s="5" customFormat="1" ht="16.5" thickTop="1" thickBot="1" x14ac:dyDescent="0.25">
      <c r="A44" s="7"/>
      <c r="B44" s="83" t="s">
        <v>166</v>
      </c>
      <c r="C44" s="63">
        <v>4492</v>
      </c>
      <c r="D44" s="63">
        <v>-25245</v>
      </c>
    </row>
    <row r="45" spans="1:28" ht="16.5" thickTop="1" thickBot="1" x14ac:dyDescent="0.25">
      <c r="B45" s="107" t="s">
        <v>173</v>
      </c>
      <c r="C45" s="63">
        <v>0</v>
      </c>
      <c r="D45" s="63">
        <v>-82</v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</row>
    <row r="46" spans="1:28" ht="16.5" thickTop="1" thickBot="1" x14ac:dyDescent="0.25">
      <c r="B46" s="83" t="s">
        <v>179</v>
      </c>
      <c r="C46" s="45">
        <v>0</v>
      </c>
      <c r="D46" s="45">
        <v>15</v>
      </c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</row>
    <row r="47" spans="1:28" ht="16.5" thickTop="1" thickBot="1" x14ac:dyDescent="0.25">
      <c r="B47" s="82" t="s">
        <v>175</v>
      </c>
      <c r="C47" s="44">
        <f t="shared" ref="C47" si="9">SUM(C41:C46)</f>
        <v>4492</v>
      </c>
      <c r="D47" s="44">
        <f t="shared" ref="D47" si="10">SUM(D41:D46)</f>
        <v>-25334</v>
      </c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</row>
    <row r="48" spans="1:28" ht="16.5" thickTop="1" thickBot="1" x14ac:dyDescent="0.25">
      <c r="B48" s="82" t="s">
        <v>210</v>
      </c>
      <c r="C48" s="44">
        <f t="shared" ref="C48:D48" si="11">C38+C47</f>
        <v>104</v>
      </c>
      <c r="D48" s="44">
        <f t="shared" si="11"/>
        <v>-36495</v>
      </c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</row>
    <row r="49" spans="2:28" ht="16.5" thickTop="1" thickBot="1" x14ac:dyDescent="0.25">
      <c r="B49" s="104"/>
      <c r="C49" s="45"/>
      <c r="D49" s="4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</row>
    <row r="50" spans="2:28" ht="16.5" thickTop="1" thickBot="1" x14ac:dyDescent="0.25">
      <c r="B50" s="106" t="s">
        <v>168</v>
      </c>
      <c r="C50" s="45"/>
      <c r="D50" s="4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</row>
    <row r="51" spans="2:28" ht="16.5" thickTop="1" thickBot="1" x14ac:dyDescent="0.25">
      <c r="B51" s="107" t="s">
        <v>169</v>
      </c>
      <c r="C51" s="63">
        <v>107</v>
      </c>
      <c r="D51" s="63">
        <v>-36481</v>
      </c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</row>
    <row r="52" spans="2:28" ht="16.5" thickTop="1" thickBot="1" x14ac:dyDescent="0.25">
      <c r="B52" s="107" t="s">
        <v>59</v>
      </c>
      <c r="C52" s="63">
        <v>-3</v>
      </c>
      <c r="D52" s="63">
        <v>-14</v>
      </c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</row>
    <row r="53" spans="2:28" ht="16.5" thickTop="1" thickBot="1" x14ac:dyDescent="0.25">
      <c r="B53" s="105"/>
      <c r="C53" s="44">
        <f t="shared" ref="C53:D53" si="12">C51+C52</f>
        <v>104</v>
      </c>
      <c r="D53" s="44">
        <f t="shared" si="12"/>
        <v>-36495</v>
      </c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</row>
    <row r="54" spans="2:28" ht="15.75" thickTop="1" x14ac:dyDescent="0.2"/>
  </sheetData>
  <phoneticPr fontId="19" type="noConversion"/>
  <hyperlinks>
    <hyperlink ref="A1" location="'Table of contents'!A1" display="Table of contents"/>
  </hyperlinks>
  <pageMargins left="0.75000000000000011" right="0.75000000000000011" top="1" bottom="1" header="0.5" footer="0.5"/>
  <pageSetup paperSize="9" scale="64" orientation="landscape" horizontalDpi="4294967292" verticalDpi="4294967292" r:id="rId1"/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L55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22" sqref="B22"/>
    </sheetView>
  </sheetViews>
  <sheetFormatPr defaultColWidth="10.875" defaultRowHeight="15" x14ac:dyDescent="0.2"/>
  <cols>
    <col min="1" max="1" width="5" style="2" customWidth="1"/>
    <col min="2" max="2" width="74.875" style="5" bestFit="1" customWidth="1"/>
    <col min="3" max="4" width="14.875" style="5" customWidth="1"/>
    <col min="5" max="5" width="14.875" style="2" customWidth="1"/>
    <col min="6" max="16384" width="10.875" style="2"/>
  </cols>
  <sheetData>
    <row r="1" spans="1:5" ht="15.75" x14ac:dyDescent="0.25">
      <c r="A1" s="9" t="s">
        <v>30</v>
      </c>
    </row>
    <row r="2" spans="1:5" ht="15.75" x14ac:dyDescent="0.25">
      <c r="A2" s="9"/>
    </row>
    <row r="3" spans="1:5" ht="18.75" thickBot="1" x14ac:dyDescent="0.3">
      <c r="B3" s="14" t="s">
        <v>31</v>
      </c>
      <c r="C3" s="14"/>
      <c r="D3" s="14"/>
    </row>
    <row r="4" spans="1:5" s="5" customFormat="1" ht="22.5" customHeight="1" thickTop="1" thickBot="1" x14ac:dyDescent="0.25">
      <c r="A4" s="11"/>
      <c r="B4" s="164" t="s">
        <v>50</v>
      </c>
      <c r="C4" s="166" t="s">
        <v>51</v>
      </c>
      <c r="D4" s="167"/>
      <c r="E4" s="167"/>
    </row>
    <row r="5" spans="1:5" s="5" customFormat="1" ht="22.5" customHeight="1" thickTop="1" thickBot="1" x14ac:dyDescent="0.25">
      <c r="A5" s="11"/>
      <c r="B5" s="165"/>
      <c r="C5" s="127" t="s">
        <v>227</v>
      </c>
      <c r="D5" s="126" t="s">
        <v>226</v>
      </c>
      <c r="E5" s="127" t="s">
        <v>199</v>
      </c>
    </row>
    <row r="6" spans="1:5" s="5" customFormat="1" ht="16.5" thickTop="1" thickBot="1" x14ac:dyDescent="0.25">
      <c r="A6" s="10"/>
      <c r="B6" s="29" t="s">
        <v>32</v>
      </c>
      <c r="C6" s="44">
        <f>SUM(C7:C14)-C10</f>
        <v>2378720</v>
      </c>
      <c r="D6" s="44">
        <f>SUM(D7:D14)-D10</f>
        <v>2392340</v>
      </c>
      <c r="E6" s="44">
        <f>SUM(E7:E14)-E10</f>
        <v>2437633</v>
      </c>
    </row>
    <row r="7" spans="1:5" s="5" customFormat="1" ht="16.5" thickTop="1" thickBot="1" x14ac:dyDescent="0.25">
      <c r="A7" s="11"/>
      <c r="B7" s="12" t="s">
        <v>33</v>
      </c>
      <c r="C7" s="75">
        <v>2237592</v>
      </c>
      <c r="D7" s="75">
        <v>2251515</v>
      </c>
      <c r="E7" s="75">
        <v>2276362</v>
      </c>
    </row>
    <row r="8" spans="1:5" s="5" customFormat="1" ht="16.5" thickTop="1" thickBot="1" x14ac:dyDescent="0.25">
      <c r="A8" s="10"/>
      <c r="B8" s="12" t="s">
        <v>38</v>
      </c>
      <c r="C8" s="75">
        <v>5035</v>
      </c>
      <c r="D8" s="75">
        <v>5088</v>
      </c>
      <c r="E8" s="75">
        <v>8937</v>
      </c>
    </row>
    <row r="9" spans="1:5" s="5" customFormat="1" ht="16.5" thickTop="1" thickBot="1" x14ac:dyDescent="0.25">
      <c r="A9" s="11"/>
      <c r="B9" s="12" t="s">
        <v>34</v>
      </c>
      <c r="C9" s="75">
        <v>110972</v>
      </c>
      <c r="D9" s="75">
        <v>111568</v>
      </c>
      <c r="E9" s="75">
        <v>112194</v>
      </c>
    </row>
    <row r="10" spans="1:5" s="5" customFormat="1" ht="16.5" thickTop="1" thickBot="1" x14ac:dyDescent="0.25">
      <c r="A10" s="11"/>
      <c r="B10" s="12" t="s">
        <v>35</v>
      </c>
      <c r="C10" s="75">
        <v>107252</v>
      </c>
      <c r="D10" s="75">
        <v>107252</v>
      </c>
      <c r="E10" s="75">
        <v>107252</v>
      </c>
    </row>
    <row r="11" spans="1:5" s="5" customFormat="1" ht="16.5" hidden="1" thickTop="1" thickBot="1" x14ac:dyDescent="0.25">
      <c r="A11" s="11"/>
      <c r="B11" s="12" t="s">
        <v>36</v>
      </c>
      <c r="C11" s="75"/>
      <c r="D11" s="75">
        <v>0</v>
      </c>
      <c r="E11" s="75">
        <v>0</v>
      </c>
    </row>
    <row r="12" spans="1:5" s="5" customFormat="1" ht="16.5" thickTop="1" thickBot="1" x14ac:dyDescent="0.25">
      <c r="A12" s="11"/>
      <c r="B12" s="12" t="s">
        <v>37</v>
      </c>
      <c r="C12" s="75">
        <v>6944</v>
      </c>
      <c r="D12" s="75">
        <v>6944</v>
      </c>
      <c r="E12" s="75">
        <v>19649</v>
      </c>
    </row>
    <row r="13" spans="1:5" s="5" customFormat="1" ht="16.5" thickTop="1" thickBot="1" x14ac:dyDescent="0.25">
      <c r="A13" s="11"/>
      <c r="B13" s="12" t="s">
        <v>39</v>
      </c>
      <c r="C13" s="75">
        <v>16991</v>
      </c>
      <c r="D13" s="75">
        <v>15912</v>
      </c>
      <c r="E13" s="75">
        <v>19642</v>
      </c>
    </row>
    <row r="14" spans="1:5" s="5" customFormat="1" ht="16.5" thickTop="1" thickBot="1" x14ac:dyDescent="0.25">
      <c r="A14" s="11"/>
      <c r="B14" s="12" t="s">
        <v>40</v>
      </c>
      <c r="C14" s="75">
        <v>1186</v>
      </c>
      <c r="D14" s="75">
        <v>1313</v>
      </c>
      <c r="E14" s="75">
        <v>849</v>
      </c>
    </row>
    <row r="15" spans="1:5" s="5" customFormat="1" ht="16.5" thickTop="1" thickBot="1" x14ac:dyDescent="0.25">
      <c r="A15" s="11"/>
      <c r="B15" s="33" t="s">
        <v>41</v>
      </c>
      <c r="C15" s="44">
        <f>SUM(C16:C22)</f>
        <v>315310</v>
      </c>
      <c r="D15" s="44">
        <f>SUM(D16:D22)</f>
        <v>325869</v>
      </c>
      <c r="E15" s="44">
        <f>SUM(E16:E22)</f>
        <v>371747</v>
      </c>
    </row>
    <row r="16" spans="1:5" s="5" customFormat="1" ht="16.5" thickTop="1" thickBot="1" x14ac:dyDescent="0.25">
      <c r="A16" s="11"/>
      <c r="B16" s="12" t="s">
        <v>42</v>
      </c>
      <c r="C16" s="75">
        <v>6623</v>
      </c>
      <c r="D16" s="75">
        <v>6785</v>
      </c>
      <c r="E16" s="75">
        <v>6352</v>
      </c>
    </row>
    <row r="17" spans="1:5" s="5" customFormat="1" ht="16.5" thickTop="1" thickBot="1" x14ac:dyDescent="0.25">
      <c r="A17" s="11"/>
      <c r="B17" s="12" t="s">
        <v>43</v>
      </c>
      <c r="C17" s="75">
        <v>65791</v>
      </c>
      <c r="D17" s="75">
        <v>68579</v>
      </c>
      <c r="E17" s="75">
        <v>51732</v>
      </c>
    </row>
    <row r="18" spans="1:5" s="5" customFormat="1" ht="16.5" thickTop="1" thickBot="1" x14ac:dyDescent="0.25">
      <c r="A18" s="11"/>
      <c r="B18" s="12" t="s">
        <v>44</v>
      </c>
      <c r="C18" s="75">
        <v>6888</v>
      </c>
      <c r="D18" s="75">
        <v>541</v>
      </c>
      <c r="E18" s="75">
        <v>4482</v>
      </c>
    </row>
    <row r="19" spans="1:5" s="5" customFormat="1" ht="16.5" thickTop="1" thickBot="1" x14ac:dyDescent="0.25">
      <c r="A19" s="11"/>
      <c r="B19" s="12" t="s">
        <v>45</v>
      </c>
      <c r="C19" s="75">
        <v>43301</v>
      </c>
      <c r="D19" s="75">
        <v>35120</v>
      </c>
      <c r="E19" s="75">
        <v>60682</v>
      </c>
    </row>
    <row r="20" spans="1:5" s="5" customFormat="1" ht="16.5" hidden="1" thickTop="1" thickBot="1" x14ac:dyDescent="0.25">
      <c r="A20" s="11"/>
      <c r="B20" s="12" t="s">
        <v>46</v>
      </c>
      <c r="C20" s="75"/>
      <c r="D20" s="75">
        <v>0</v>
      </c>
      <c r="E20" s="75">
        <v>0</v>
      </c>
    </row>
    <row r="21" spans="1:5" s="5" customFormat="1" ht="16.5" hidden="1" thickTop="1" thickBot="1" x14ac:dyDescent="0.25">
      <c r="A21" s="11"/>
      <c r="B21" s="12" t="s">
        <v>181</v>
      </c>
      <c r="C21" s="75"/>
      <c r="D21" s="75">
        <v>0</v>
      </c>
      <c r="E21" s="75">
        <v>0</v>
      </c>
    </row>
    <row r="22" spans="1:5" s="5" customFormat="1" ht="16.5" thickTop="1" thickBot="1" x14ac:dyDescent="0.25">
      <c r="A22" s="11"/>
      <c r="B22" s="12" t="s">
        <v>47</v>
      </c>
      <c r="C22" s="75">
        <v>192707</v>
      </c>
      <c r="D22" s="75">
        <v>214844</v>
      </c>
      <c r="E22" s="75">
        <v>248499</v>
      </c>
    </row>
    <row r="23" spans="1:5" s="5" customFormat="1" ht="16.5" thickTop="1" thickBot="1" x14ac:dyDescent="0.25">
      <c r="A23" s="11"/>
      <c r="B23" s="33" t="s">
        <v>48</v>
      </c>
      <c r="C23" s="44">
        <v>216711</v>
      </c>
      <c r="D23" s="44">
        <v>201093</v>
      </c>
      <c r="E23" s="44">
        <v>1193</v>
      </c>
    </row>
    <row r="24" spans="1:5" s="5" customFormat="1" ht="16.5" thickTop="1" thickBot="1" x14ac:dyDescent="0.25">
      <c r="A24" s="11"/>
      <c r="B24" s="33" t="s">
        <v>49</v>
      </c>
      <c r="C24" s="44">
        <f>C6+C15+C23</f>
        <v>2910741</v>
      </c>
      <c r="D24" s="44">
        <f>D6+D15+D23</f>
        <v>2919302</v>
      </c>
      <c r="E24" s="44">
        <f>E6+E15+E23</f>
        <v>2810573</v>
      </c>
    </row>
    <row r="25" spans="1:5" s="5" customFormat="1" ht="16.5" thickTop="1" thickBot="1" x14ac:dyDescent="0.25">
      <c r="A25" s="11"/>
      <c r="B25" s="77"/>
      <c r="C25" s="108"/>
      <c r="D25" s="108"/>
      <c r="E25" s="128"/>
    </row>
    <row r="26" spans="1:5" s="5" customFormat="1" ht="22.5" customHeight="1" thickTop="1" thickBot="1" x14ac:dyDescent="0.25">
      <c r="A26" s="11"/>
      <c r="B26" s="164" t="s">
        <v>52</v>
      </c>
      <c r="C26" s="166" t="s">
        <v>51</v>
      </c>
      <c r="D26" s="167"/>
      <c r="E26" s="167"/>
    </row>
    <row r="27" spans="1:5" s="5" customFormat="1" ht="22.5" customHeight="1" thickTop="1" thickBot="1" x14ac:dyDescent="0.25">
      <c r="A27" s="11"/>
      <c r="B27" s="165"/>
      <c r="C27" s="127" t="str">
        <f>C5</f>
        <v>March 31, 2018</v>
      </c>
      <c r="D27" s="127" t="str">
        <f>D5</f>
        <v>December 31, 2017</v>
      </c>
      <c r="E27" s="127" t="str">
        <f>E5</f>
        <v>March 31, 2017</v>
      </c>
    </row>
    <row r="28" spans="1:5" s="5" customFormat="1" ht="16.5" thickTop="1" thickBot="1" x14ac:dyDescent="0.25">
      <c r="A28" s="11"/>
      <c r="B28" s="29" t="s">
        <v>53</v>
      </c>
      <c r="C28" s="44">
        <f>+C29+C34</f>
        <v>2079818</v>
      </c>
      <c r="D28" s="44">
        <f>+D29+D34</f>
        <v>2080877</v>
      </c>
      <c r="E28" s="44">
        <f>+E29+E34</f>
        <v>1914181</v>
      </c>
    </row>
    <row r="29" spans="1:5" s="5" customFormat="1" ht="16.5" thickTop="1" thickBot="1" x14ac:dyDescent="0.25">
      <c r="A29" s="11"/>
      <c r="B29" s="33" t="s">
        <v>54</v>
      </c>
      <c r="C29" s="44">
        <f>SUM(C30:C33)</f>
        <v>2079620</v>
      </c>
      <c r="D29" s="44">
        <f>SUM(D30:D33)</f>
        <v>2080676</v>
      </c>
      <c r="E29" s="44">
        <f>SUM(E30:E33)</f>
        <v>1914033</v>
      </c>
    </row>
    <row r="30" spans="1:5" s="5" customFormat="1" ht="16.5" thickTop="1" thickBot="1" x14ac:dyDescent="0.25">
      <c r="A30" s="11"/>
      <c r="B30" s="12" t="s">
        <v>55</v>
      </c>
      <c r="C30" s="78">
        <v>517754</v>
      </c>
      <c r="D30" s="78">
        <v>517754</v>
      </c>
      <c r="E30" s="78">
        <v>517754</v>
      </c>
    </row>
    <row r="31" spans="1:5" s="5" customFormat="1" ht="16.5" thickTop="1" thickBot="1" x14ac:dyDescent="0.25">
      <c r="A31" s="11"/>
      <c r="B31" s="12" t="s">
        <v>56</v>
      </c>
      <c r="C31" s="78">
        <v>133272</v>
      </c>
      <c r="D31" s="78">
        <v>133272</v>
      </c>
      <c r="E31" s="78">
        <v>133171</v>
      </c>
    </row>
    <row r="32" spans="1:5" s="5" customFormat="1" ht="16.5" thickTop="1" thickBot="1" x14ac:dyDescent="0.25">
      <c r="A32" s="10"/>
      <c r="B32" s="12" t="s">
        <v>57</v>
      </c>
      <c r="C32" s="78">
        <v>1434830</v>
      </c>
      <c r="D32" s="78">
        <v>1440378</v>
      </c>
      <c r="E32" s="78">
        <v>1270937</v>
      </c>
    </row>
    <row r="33" spans="1:12" s="5" customFormat="1" ht="16.5" thickTop="1" thickBot="1" x14ac:dyDescent="0.25">
      <c r="A33" s="11"/>
      <c r="B33" s="12" t="s">
        <v>58</v>
      </c>
      <c r="C33" s="78">
        <v>-6236</v>
      </c>
      <c r="D33" s="78">
        <v>-10728</v>
      </c>
      <c r="E33" s="78">
        <v>-7829</v>
      </c>
    </row>
    <row r="34" spans="1:12" s="5" customFormat="1" ht="16.5" thickTop="1" thickBot="1" x14ac:dyDescent="0.25">
      <c r="A34" s="11"/>
      <c r="B34" s="33" t="s">
        <v>59</v>
      </c>
      <c r="C34" s="44">
        <v>198</v>
      </c>
      <c r="D34" s="44">
        <v>201</v>
      </c>
      <c r="E34" s="44">
        <v>148</v>
      </c>
    </row>
    <row r="35" spans="1:12" s="5" customFormat="1" ht="16.5" thickTop="1" thickBot="1" x14ac:dyDescent="0.25">
      <c r="A35" s="11"/>
      <c r="B35" s="33" t="s">
        <v>60</v>
      </c>
      <c r="C35" s="44">
        <f>SUM(C36:C42)</f>
        <v>550873</v>
      </c>
      <c r="D35" s="44">
        <f>SUM(D36:D42)</f>
        <v>548571</v>
      </c>
      <c r="E35" s="44">
        <f>SUM(E36:E42)</f>
        <v>624261</v>
      </c>
    </row>
    <row r="36" spans="1:12" s="5" customFormat="1" ht="16.5" thickTop="1" thickBot="1" x14ac:dyDescent="0.25">
      <c r="A36" s="11"/>
      <c r="B36" s="12" t="s">
        <v>61</v>
      </c>
      <c r="C36" s="78">
        <v>0</v>
      </c>
      <c r="D36" s="78">
        <v>0</v>
      </c>
      <c r="E36" s="78">
        <v>87778</v>
      </c>
    </row>
    <row r="37" spans="1:12" s="5" customFormat="1" ht="16.5" thickTop="1" thickBot="1" x14ac:dyDescent="0.25">
      <c r="A37" s="11"/>
      <c r="B37" s="12" t="s">
        <v>71</v>
      </c>
      <c r="C37" s="78">
        <v>502458</v>
      </c>
      <c r="D37" s="78">
        <v>501778</v>
      </c>
      <c r="E37" s="78">
        <v>502069</v>
      </c>
    </row>
    <row r="38" spans="1:12" s="5" customFormat="1" ht="16.5" thickTop="1" thickBot="1" x14ac:dyDescent="0.25">
      <c r="A38" s="11"/>
      <c r="B38" s="12" t="s">
        <v>62</v>
      </c>
      <c r="C38" s="78">
        <v>4473</v>
      </c>
      <c r="D38" s="78">
        <v>3969</v>
      </c>
      <c r="E38" s="78">
        <v>703</v>
      </c>
    </row>
    <row r="39" spans="1:12" ht="16.5" thickTop="1" thickBot="1" x14ac:dyDescent="0.25">
      <c r="B39" s="12" t="s">
        <v>161</v>
      </c>
      <c r="C39" s="78">
        <v>13522</v>
      </c>
      <c r="D39" s="78">
        <v>12202</v>
      </c>
      <c r="E39" s="78">
        <v>3926</v>
      </c>
      <c r="F39" s="5"/>
      <c r="G39" s="5"/>
      <c r="H39" s="5"/>
      <c r="I39" s="5"/>
      <c r="J39" s="5"/>
      <c r="K39" s="5"/>
      <c r="L39" s="5"/>
    </row>
    <row r="40" spans="1:12" ht="16.5" thickTop="1" thickBot="1" x14ac:dyDescent="0.25">
      <c r="B40" s="12" t="s">
        <v>63</v>
      </c>
      <c r="C40" s="78">
        <v>5329</v>
      </c>
      <c r="D40" s="78">
        <v>5777</v>
      </c>
      <c r="E40" s="78">
        <v>4970</v>
      </c>
      <c r="F40" s="5"/>
      <c r="G40" s="5"/>
      <c r="H40" s="5"/>
      <c r="I40" s="5"/>
      <c r="J40" s="5"/>
      <c r="K40" s="5"/>
      <c r="L40" s="5"/>
    </row>
    <row r="41" spans="1:12" ht="16.5" thickTop="1" thickBot="1" x14ac:dyDescent="0.25">
      <c r="B41" s="12" t="s">
        <v>64</v>
      </c>
      <c r="C41" s="78">
        <v>19181</v>
      </c>
      <c r="D41" s="78">
        <v>19180</v>
      </c>
      <c r="E41" s="78">
        <v>18335</v>
      </c>
      <c r="F41" s="5"/>
      <c r="G41" s="5"/>
      <c r="H41" s="5"/>
      <c r="I41" s="5"/>
      <c r="J41" s="5"/>
      <c r="K41" s="5"/>
      <c r="L41" s="5"/>
    </row>
    <row r="42" spans="1:12" ht="16.5" thickTop="1" thickBot="1" x14ac:dyDescent="0.25">
      <c r="B42" s="12" t="s">
        <v>65</v>
      </c>
      <c r="C42" s="78">
        <v>5910</v>
      </c>
      <c r="D42" s="45">
        <v>5665</v>
      </c>
      <c r="E42" s="78">
        <v>6480</v>
      </c>
      <c r="F42" s="5"/>
      <c r="G42" s="5"/>
      <c r="H42" s="5"/>
      <c r="I42" s="5"/>
      <c r="J42" s="5"/>
      <c r="K42" s="5"/>
      <c r="L42" s="5"/>
    </row>
    <row r="43" spans="1:12" ht="16.5" thickTop="1" thickBot="1" x14ac:dyDescent="0.25">
      <c r="B43" s="33" t="s">
        <v>66</v>
      </c>
      <c r="C43" s="44">
        <f>SUM(C44:C52)</f>
        <v>280050</v>
      </c>
      <c r="D43" s="44">
        <f>SUM(D44:D52)</f>
        <v>289854</v>
      </c>
      <c r="E43" s="44">
        <f>SUM(E44:E52)</f>
        <v>272131</v>
      </c>
      <c r="F43" s="5"/>
      <c r="G43" s="5"/>
      <c r="H43" s="5"/>
      <c r="I43" s="5"/>
      <c r="J43" s="5"/>
      <c r="K43" s="5"/>
      <c r="L43" s="5"/>
    </row>
    <row r="44" spans="1:12" ht="16.5" thickTop="1" thickBot="1" x14ac:dyDescent="0.25">
      <c r="B44" s="12" t="s">
        <v>61</v>
      </c>
      <c r="C44" s="78">
        <v>56703</v>
      </c>
      <c r="D44" s="78">
        <v>40873</v>
      </c>
      <c r="E44" s="78">
        <v>35289</v>
      </c>
      <c r="F44" s="5"/>
      <c r="G44" s="5"/>
      <c r="H44" s="5"/>
      <c r="I44" s="5"/>
      <c r="J44" s="5"/>
      <c r="K44" s="5"/>
      <c r="L44" s="5"/>
    </row>
    <row r="45" spans="1:12" ht="16.5" thickTop="1" thickBot="1" x14ac:dyDescent="0.25">
      <c r="B45" s="12" t="s">
        <v>172</v>
      </c>
      <c r="C45" s="78">
        <v>74</v>
      </c>
      <c r="D45" s="78">
        <v>74</v>
      </c>
      <c r="E45" s="78">
        <v>199</v>
      </c>
      <c r="F45" s="5"/>
      <c r="G45" s="5"/>
      <c r="H45" s="5"/>
      <c r="I45" s="5"/>
      <c r="J45" s="5"/>
      <c r="K45" s="5"/>
      <c r="L45" s="5"/>
    </row>
    <row r="46" spans="1:12" ht="16.5" thickTop="1" thickBot="1" x14ac:dyDescent="0.25">
      <c r="B46" s="12" t="s">
        <v>67</v>
      </c>
      <c r="C46" s="78">
        <v>96480</v>
      </c>
      <c r="D46" s="78">
        <v>101471</v>
      </c>
      <c r="E46" s="78">
        <v>108617</v>
      </c>
      <c r="F46" s="5"/>
      <c r="G46" s="5"/>
      <c r="H46" s="5"/>
      <c r="I46" s="5"/>
      <c r="J46" s="5"/>
      <c r="K46" s="5"/>
      <c r="L46" s="5"/>
    </row>
    <row r="47" spans="1:12" ht="16.5" thickTop="1" thickBot="1" x14ac:dyDescent="0.25">
      <c r="B47" s="12" t="s">
        <v>177</v>
      </c>
      <c r="C47" s="78">
        <v>10769</v>
      </c>
      <c r="D47" s="78">
        <v>28358</v>
      </c>
      <c r="E47" s="78">
        <v>8738</v>
      </c>
      <c r="F47" s="5"/>
      <c r="G47" s="5"/>
      <c r="H47" s="5"/>
      <c r="I47" s="5"/>
      <c r="J47" s="5"/>
      <c r="K47" s="5"/>
      <c r="L47" s="5"/>
    </row>
    <row r="48" spans="1:12" ht="16.5" thickTop="1" thickBot="1" x14ac:dyDescent="0.25">
      <c r="B48" s="12" t="s">
        <v>68</v>
      </c>
      <c r="C48" s="78">
        <v>295</v>
      </c>
      <c r="D48" s="78">
        <v>1758</v>
      </c>
      <c r="E48" s="78">
        <v>1521</v>
      </c>
      <c r="F48" s="5"/>
      <c r="G48" s="5"/>
      <c r="H48" s="5"/>
      <c r="I48" s="5"/>
      <c r="J48" s="5"/>
      <c r="K48" s="5"/>
      <c r="L48" s="5"/>
    </row>
    <row r="49" spans="2:12" ht="16.5" thickTop="1" thickBot="1" x14ac:dyDescent="0.25">
      <c r="B49" s="12" t="s">
        <v>161</v>
      </c>
      <c r="C49" s="78">
        <v>42132</v>
      </c>
      <c r="D49" s="78">
        <v>23623</v>
      </c>
      <c r="E49" s="78">
        <v>33845</v>
      </c>
      <c r="F49" s="5"/>
      <c r="G49" s="5"/>
      <c r="H49" s="5"/>
      <c r="I49" s="5"/>
      <c r="J49" s="5"/>
      <c r="K49" s="5"/>
      <c r="L49" s="5"/>
    </row>
    <row r="50" spans="2:12" ht="16.5" thickTop="1" thickBot="1" x14ac:dyDescent="0.25">
      <c r="B50" s="12" t="s">
        <v>69</v>
      </c>
      <c r="C50" s="78">
        <v>68280</v>
      </c>
      <c r="D50" s="78">
        <v>88251</v>
      </c>
      <c r="E50" s="78">
        <v>80015</v>
      </c>
      <c r="F50" s="5"/>
      <c r="G50" s="5"/>
      <c r="H50" s="5"/>
      <c r="I50" s="5"/>
      <c r="J50" s="5"/>
      <c r="K50" s="5"/>
      <c r="L50" s="5"/>
    </row>
    <row r="51" spans="2:12" ht="16.5" thickTop="1" thickBot="1" x14ac:dyDescent="0.25">
      <c r="B51" s="12" t="s">
        <v>64</v>
      </c>
      <c r="C51" s="78">
        <v>3080</v>
      </c>
      <c r="D51" s="78">
        <v>3080</v>
      </c>
      <c r="E51" s="78">
        <v>2756</v>
      </c>
      <c r="F51" s="5"/>
      <c r="G51" s="5"/>
      <c r="H51" s="5"/>
      <c r="I51" s="5"/>
      <c r="J51" s="5"/>
      <c r="K51" s="5"/>
      <c r="L51" s="5"/>
    </row>
    <row r="52" spans="2:12" ht="16.5" thickTop="1" thickBot="1" x14ac:dyDescent="0.25">
      <c r="B52" s="12" t="s">
        <v>65</v>
      </c>
      <c r="C52" s="78">
        <v>2237</v>
      </c>
      <c r="D52" s="45">
        <v>2366</v>
      </c>
      <c r="E52" s="78">
        <v>1151</v>
      </c>
      <c r="F52" s="5"/>
      <c r="G52" s="5"/>
      <c r="H52" s="5"/>
      <c r="I52" s="5"/>
      <c r="J52" s="5"/>
      <c r="K52" s="5"/>
      <c r="L52" s="5"/>
    </row>
    <row r="53" spans="2:12" ht="16.5" thickTop="1" thickBot="1" x14ac:dyDescent="0.25">
      <c r="B53" s="80" t="s">
        <v>72</v>
      </c>
      <c r="C53" s="44">
        <v>0</v>
      </c>
      <c r="D53" s="44">
        <v>0</v>
      </c>
      <c r="E53" s="44">
        <v>0</v>
      </c>
      <c r="F53" s="5"/>
      <c r="G53" s="5"/>
      <c r="H53" s="5"/>
      <c r="I53" s="5"/>
      <c r="J53" s="5"/>
      <c r="K53" s="5"/>
      <c r="L53" s="5"/>
    </row>
    <row r="54" spans="2:12" ht="16.5" thickTop="1" thickBot="1" x14ac:dyDescent="0.25">
      <c r="B54" s="33" t="s">
        <v>70</v>
      </c>
      <c r="C54" s="44">
        <f>C28+C35+C43+C53</f>
        <v>2910741</v>
      </c>
      <c r="D54" s="44">
        <f>D28+D35+D43+D53</f>
        <v>2919302</v>
      </c>
      <c r="E54" s="44">
        <f>E28+E35+E43+E53</f>
        <v>2810573</v>
      </c>
      <c r="F54" s="5"/>
      <c r="G54" s="5"/>
      <c r="H54" s="5"/>
      <c r="I54" s="5"/>
      <c r="J54" s="5"/>
      <c r="K54" s="5"/>
      <c r="L54" s="5"/>
    </row>
    <row r="55" spans="2:12" ht="15.75" thickTop="1" x14ac:dyDescent="0.2">
      <c r="B55" s="21"/>
      <c r="C55" s="21"/>
      <c r="D55" s="21"/>
      <c r="E55" s="27"/>
    </row>
  </sheetData>
  <mergeCells count="4">
    <mergeCell ref="B26:B27"/>
    <mergeCell ref="B4:B5"/>
    <mergeCell ref="C4:E4"/>
    <mergeCell ref="C26:E26"/>
  </mergeCells>
  <phoneticPr fontId="19" type="noConversion"/>
  <hyperlinks>
    <hyperlink ref="A1" location="'Table of contents'!A1" display="Table of contents"/>
  </hyperlinks>
  <pageMargins left="0.75000000000000011" right="0.75000000000000011" top="1" bottom="1" header="0.5" footer="0.5"/>
  <pageSetup paperSize="9" orientation="landscape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E27"/>
  <sheetViews>
    <sheetView workbookViewId="0">
      <selection activeCell="B30" sqref="B30:B31"/>
    </sheetView>
  </sheetViews>
  <sheetFormatPr defaultColWidth="10.875" defaultRowHeight="15" x14ac:dyDescent="0.2"/>
  <cols>
    <col min="1" max="1" width="5" style="2" customWidth="1"/>
    <col min="2" max="2" width="74.875" style="5" bestFit="1" customWidth="1"/>
    <col min="3" max="6" width="18.875" style="2" customWidth="1"/>
    <col min="7" max="8" width="14.875" style="2" customWidth="1"/>
    <col min="9" max="16384" width="10.875" style="2"/>
  </cols>
  <sheetData>
    <row r="1" spans="1:31" ht="15.75" x14ac:dyDescent="0.25">
      <c r="A1" s="9" t="s">
        <v>30</v>
      </c>
    </row>
    <row r="2" spans="1:31" ht="15.75" x14ac:dyDescent="0.25">
      <c r="A2" s="9"/>
    </row>
    <row r="3" spans="1:31" ht="18.75" thickBot="1" x14ac:dyDescent="0.3">
      <c r="B3" s="14" t="s">
        <v>77</v>
      </c>
    </row>
    <row r="4" spans="1:31" ht="33.950000000000003" customHeight="1" thickTop="1" thickBot="1" x14ac:dyDescent="0.25">
      <c r="B4" s="173"/>
      <c r="C4" s="175" t="s">
        <v>54</v>
      </c>
      <c r="D4" s="176"/>
      <c r="E4" s="176"/>
      <c r="F4" s="177"/>
      <c r="G4" s="171" t="s">
        <v>75</v>
      </c>
      <c r="H4" s="171" t="s">
        <v>76</v>
      </c>
    </row>
    <row r="5" spans="1:31" ht="63" customHeight="1" thickTop="1" thickBot="1" x14ac:dyDescent="0.25">
      <c r="B5" s="174"/>
      <c r="C5" s="65" t="s">
        <v>55</v>
      </c>
      <c r="D5" s="65" t="s">
        <v>56</v>
      </c>
      <c r="E5" s="65" t="s">
        <v>73</v>
      </c>
      <c r="F5" s="65" t="s">
        <v>74</v>
      </c>
      <c r="G5" s="172"/>
      <c r="H5" s="172"/>
    </row>
    <row r="6" spans="1:31" ht="16.5" thickTop="1" thickBot="1" x14ac:dyDescent="0.25">
      <c r="B6" s="168" t="s">
        <v>228</v>
      </c>
      <c r="C6" s="169"/>
      <c r="D6" s="169"/>
      <c r="E6" s="169"/>
      <c r="F6" s="170"/>
      <c r="G6" s="66"/>
      <c r="H6" s="66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</row>
    <row r="7" spans="1:31" ht="16.5" thickTop="1" thickBot="1" x14ac:dyDescent="0.25">
      <c r="B7" s="33" t="s">
        <v>200</v>
      </c>
      <c r="C7" s="67">
        <v>517754</v>
      </c>
      <c r="D7" s="67">
        <v>133238</v>
      </c>
      <c r="E7" s="67">
        <v>1282113</v>
      </c>
      <c r="F7" s="67">
        <v>17409</v>
      </c>
      <c r="G7" s="67">
        <v>162</v>
      </c>
      <c r="H7" s="69">
        <f t="shared" ref="H7:H12" si="0">SUM(C7:G7)</f>
        <v>1950676</v>
      </c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</row>
    <row r="8" spans="1:31" ht="16.5" thickTop="1" thickBot="1" x14ac:dyDescent="0.25">
      <c r="B8" s="141" t="s">
        <v>78</v>
      </c>
      <c r="C8" s="63">
        <v>0</v>
      </c>
      <c r="D8" s="63">
        <v>0</v>
      </c>
      <c r="E8" s="70">
        <v>232391</v>
      </c>
      <c r="F8" s="70">
        <v>0</v>
      </c>
      <c r="G8" s="70">
        <v>50</v>
      </c>
      <c r="H8" s="71">
        <f t="shared" si="0"/>
        <v>232441</v>
      </c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</row>
    <row r="9" spans="1:31" ht="16.5" thickTop="1" thickBot="1" x14ac:dyDescent="0.25">
      <c r="B9" s="141" t="s">
        <v>211</v>
      </c>
      <c r="C9" s="63">
        <v>0</v>
      </c>
      <c r="D9" s="63">
        <v>34</v>
      </c>
      <c r="E9" s="70">
        <v>-403</v>
      </c>
      <c r="F9" s="70">
        <v>-28137</v>
      </c>
      <c r="G9" s="129">
        <v>-11</v>
      </c>
      <c r="H9" s="71">
        <f t="shared" si="0"/>
        <v>-28517</v>
      </c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</row>
    <row r="10" spans="1:31" ht="16.5" thickTop="1" thickBot="1" x14ac:dyDescent="0.25">
      <c r="B10" s="33" t="s">
        <v>212</v>
      </c>
      <c r="C10" s="60">
        <f>SUM(C8:C9)</f>
        <v>0</v>
      </c>
      <c r="D10" s="60">
        <f>SUM(D8:D9)</f>
        <v>34</v>
      </c>
      <c r="E10" s="60">
        <f>SUM(E8:E9)</f>
        <v>231988</v>
      </c>
      <c r="F10" s="60">
        <f>SUM(F8:F9)</f>
        <v>-28137</v>
      </c>
      <c r="G10" s="60">
        <f>SUM(G8:G9)</f>
        <v>39</v>
      </c>
      <c r="H10" s="69">
        <f t="shared" si="0"/>
        <v>203924</v>
      </c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</row>
    <row r="11" spans="1:31" ht="16.5" thickTop="1" thickBot="1" x14ac:dyDescent="0.25">
      <c r="B11" s="12" t="s">
        <v>80</v>
      </c>
      <c r="C11" s="103">
        <v>0</v>
      </c>
      <c r="D11" s="103">
        <v>0</v>
      </c>
      <c r="E11" s="72">
        <v>-73723</v>
      </c>
      <c r="F11" s="72">
        <v>0</v>
      </c>
      <c r="G11" s="73">
        <v>0</v>
      </c>
      <c r="H11" s="71">
        <f t="shared" si="0"/>
        <v>-73723</v>
      </c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</row>
    <row r="12" spans="1:31" ht="16.5" thickTop="1" thickBot="1" x14ac:dyDescent="0.25">
      <c r="B12" s="33" t="s">
        <v>229</v>
      </c>
      <c r="C12" s="60">
        <f>C7+SUM(C10:C11)</f>
        <v>517754</v>
      </c>
      <c r="D12" s="60">
        <f>D7+SUM(D10:D11)</f>
        <v>133272</v>
      </c>
      <c r="E12" s="60">
        <f>E7+SUM(E10:E11)</f>
        <v>1440378</v>
      </c>
      <c r="F12" s="60">
        <f>F7+SUM(F10:F11)</f>
        <v>-10728</v>
      </c>
      <c r="G12" s="60">
        <f>G7+SUM(G10:G11)</f>
        <v>201</v>
      </c>
      <c r="H12" s="69">
        <f t="shared" si="0"/>
        <v>2080877</v>
      </c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</row>
    <row r="13" spans="1:31" ht="16.5" thickTop="1" thickBot="1" x14ac:dyDescent="0.25">
      <c r="B13" s="168" t="s">
        <v>230</v>
      </c>
      <c r="C13" s="169"/>
      <c r="D13" s="169"/>
      <c r="E13" s="169"/>
      <c r="F13" s="170"/>
      <c r="G13" s="74"/>
      <c r="H13" s="74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</row>
    <row r="14" spans="1:31" ht="16.5" thickTop="1" thickBot="1" x14ac:dyDescent="0.25">
      <c r="B14" s="33" t="s">
        <v>200</v>
      </c>
      <c r="C14" s="60">
        <f>C7</f>
        <v>517754</v>
      </c>
      <c r="D14" s="60">
        <f>D7</f>
        <v>133238</v>
      </c>
      <c r="E14" s="60">
        <f>E7</f>
        <v>1282113</v>
      </c>
      <c r="F14" s="60">
        <f>F7</f>
        <v>17409</v>
      </c>
      <c r="G14" s="60">
        <f>G7</f>
        <v>162</v>
      </c>
      <c r="H14" s="69">
        <f t="shared" ref="H14:H18" si="1">SUM(C14:G14)</f>
        <v>1950676</v>
      </c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</row>
    <row r="15" spans="1:31" ht="16.5" thickTop="1" thickBot="1" x14ac:dyDescent="0.25">
      <c r="B15" s="12" t="s">
        <v>81</v>
      </c>
      <c r="C15" s="63">
        <v>0</v>
      </c>
      <c r="D15" s="63">
        <v>0</v>
      </c>
      <c r="E15" s="70">
        <v>-11154</v>
      </c>
      <c r="F15" s="70">
        <v>0</v>
      </c>
      <c r="G15" s="70">
        <v>-7</v>
      </c>
      <c r="H15" s="71">
        <f t="shared" si="1"/>
        <v>-11161</v>
      </c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</row>
    <row r="16" spans="1:31" ht="16.5" thickTop="1" thickBot="1" x14ac:dyDescent="0.25">
      <c r="B16" s="12" t="s">
        <v>79</v>
      </c>
      <c r="C16" s="63">
        <v>0</v>
      </c>
      <c r="D16" s="63">
        <v>-67</v>
      </c>
      <c r="E16" s="70">
        <v>-22</v>
      </c>
      <c r="F16" s="70">
        <v>-25238</v>
      </c>
      <c r="G16" s="70">
        <v>-7</v>
      </c>
      <c r="H16" s="71">
        <f t="shared" si="1"/>
        <v>-25334</v>
      </c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</row>
    <row r="17" spans="2:31" ht="16.5" thickTop="1" thickBot="1" x14ac:dyDescent="0.25">
      <c r="B17" s="33" t="s">
        <v>82</v>
      </c>
      <c r="C17" s="60">
        <f>SUM(C15:C16)</f>
        <v>0</v>
      </c>
      <c r="D17" s="60">
        <f>SUM(D15:D16)</f>
        <v>-67</v>
      </c>
      <c r="E17" s="60">
        <f>SUM(E15:E16)</f>
        <v>-11176</v>
      </c>
      <c r="F17" s="60">
        <f>SUM(F15:F16)</f>
        <v>-25238</v>
      </c>
      <c r="G17" s="60">
        <f>SUM(G15:G16)</f>
        <v>-14</v>
      </c>
      <c r="H17" s="69">
        <f t="shared" si="1"/>
        <v>-36495</v>
      </c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</row>
    <row r="18" spans="2:31" ht="16.5" thickTop="1" thickBot="1" x14ac:dyDescent="0.25">
      <c r="B18" s="33" t="s">
        <v>201</v>
      </c>
      <c r="C18" s="60">
        <f>C14+SUM(C17:C17)</f>
        <v>517754</v>
      </c>
      <c r="D18" s="60">
        <f>D14+SUM(D17:D17)</f>
        <v>133171</v>
      </c>
      <c r="E18" s="60">
        <f>E14+SUM(E17:E17)</f>
        <v>1270937</v>
      </c>
      <c r="F18" s="60">
        <f>F14+SUM(F17:F17)</f>
        <v>-7829</v>
      </c>
      <c r="G18" s="60">
        <f>G14+SUM(G17:G17)</f>
        <v>148</v>
      </c>
      <c r="H18" s="69">
        <f t="shared" si="1"/>
        <v>1914181</v>
      </c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</row>
    <row r="19" spans="2:31" ht="16.5" thickTop="1" thickBot="1" x14ac:dyDescent="0.25">
      <c r="B19" s="168" t="s">
        <v>231</v>
      </c>
      <c r="C19" s="169"/>
      <c r="D19" s="169"/>
      <c r="E19" s="169"/>
      <c r="F19" s="170"/>
      <c r="G19" s="74"/>
      <c r="H19" s="74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</row>
    <row r="20" spans="2:31" ht="16.5" thickTop="1" thickBot="1" x14ac:dyDescent="0.25">
      <c r="B20" s="33" t="s">
        <v>250</v>
      </c>
      <c r="C20" s="60">
        <f>C12</f>
        <v>517754</v>
      </c>
      <c r="D20" s="60">
        <f>D12</f>
        <v>133272</v>
      </c>
      <c r="E20" s="60">
        <f>E12</f>
        <v>1440378</v>
      </c>
      <c r="F20" s="60">
        <f>F12</f>
        <v>-10728</v>
      </c>
      <c r="G20" s="60">
        <f>G12</f>
        <v>201</v>
      </c>
      <c r="H20" s="69">
        <f t="shared" ref="H20:H26" si="2">SUM(C20:G20)</f>
        <v>2080877</v>
      </c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</row>
    <row r="21" spans="2:31" ht="16.5" thickTop="1" thickBot="1" x14ac:dyDescent="0.25">
      <c r="B21" s="199" t="s">
        <v>252</v>
      </c>
      <c r="C21" s="63">
        <v>0</v>
      </c>
      <c r="D21" s="63">
        <v>0</v>
      </c>
      <c r="E21" s="63">
        <v>-1163</v>
      </c>
      <c r="F21" s="63">
        <v>0</v>
      </c>
      <c r="G21" s="63">
        <v>0</v>
      </c>
      <c r="H21" s="71">
        <f t="shared" ref="H21" si="3">SUM(C21:G21)</f>
        <v>-1163</v>
      </c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</row>
    <row r="22" spans="2:31" ht="16.5" thickTop="1" thickBot="1" x14ac:dyDescent="0.25">
      <c r="B22" s="33" t="s">
        <v>251</v>
      </c>
      <c r="C22" s="60">
        <f>SUM(C20:C21)</f>
        <v>517754</v>
      </c>
      <c r="D22" s="60">
        <f>SUM(D20:D21)</f>
        <v>133272</v>
      </c>
      <c r="E22" s="60">
        <f>SUM(E20:E21)</f>
        <v>1439215</v>
      </c>
      <c r="F22" s="60">
        <f>SUM(F20:F21)</f>
        <v>-10728</v>
      </c>
      <c r="G22" s="60">
        <f>SUM(G20:G21)</f>
        <v>201</v>
      </c>
      <c r="H22" s="69">
        <f t="shared" si="2"/>
        <v>2079714</v>
      </c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</row>
    <row r="23" spans="2:31" ht="16.5" thickTop="1" thickBot="1" x14ac:dyDescent="0.25">
      <c r="B23" s="12" t="s">
        <v>81</v>
      </c>
      <c r="C23" s="63">
        <v>0</v>
      </c>
      <c r="D23" s="63">
        <v>0</v>
      </c>
      <c r="E23" s="63">
        <v>-4385</v>
      </c>
      <c r="F23" s="63">
        <v>0</v>
      </c>
      <c r="G23" s="63">
        <v>-3</v>
      </c>
      <c r="H23" s="71">
        <f t="shared" si="2"/>
        <v>-4388</v>
      </c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</row>
    <row r="24" spans="2:31" ht="16.5" thickTop="1" thickBot="1" x14ac:dyDescent="0.25">
      <c r="B24" s="141" t="s">
        <v>213</v>
      </c>
      <c r="C24" s="63">
        <v>0</v>
      </c>
      <c r="D24" s="63">
        <v>0</v>
      </c>
      <c r="E24" s="63">
        <v>0</v>
      </c>
      <c r="F24" s="63">
        <v>4492</v>
      </c>
      <c r="G24" s="63">
        <v>0</v>
      </c>
      <c r="H24" s="71">
        <f t="shared" si="2"/>
        <v>4492</v>
      </c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</row>
    <row r="25" spans="2:31" ht="16.5" thickTop="1" thickBot="1" x14ac:dyDescent="0.25">
      <c r="B25" s="33" t="s">
        <v>210</v>
      </c>
      <c r="C25" s="60">
        <f>SUM(C23:C24)</f>
        <v>0</v>
      </c>
      <c r="D25" s="60">
        <f>SUM(D23:D24)</f>
        <v>0</v>
      </c>
      <c r="E25" s="60">
        <f>SUM(E23:E24)</f>
        <v>-4385</v>
      </c>
      <c r="F25" s="60">
        <f>SUM(F23:F24)</f>
        <v>4492</v>
      </c>
      <c r="G25" s="60">
        <f>SUM(G23:G24)</f>
        <v>-3</v>
      </c>
      <c r="H25" s="69">
        <f t="shared" si="2"/>
        <v>104</v>
      </c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</row>
    <row r="26" spans="2:31" ht="16.5" thickTop="1" thickBot="1" x14ac:dyDescent="0.25">
      <c r="B26" s="33" t="s">
        <v>232</v>
      </c>
      <c r="C26" s="60">
        <f>C22+SUM(C25:C25)</f>
        <v>517754</v>
      </c>
      <c r="D26" s="60">
        <f>D22+SUM(D25:D25)</f>
        <v>133272</v>
      </c>
      <c r="E26" s="60">
        <f>E22+SUM(E25:E25)</f>
        <v>1434830</v>
      </c>
      <c r="F26" s="60">
        <f>F22+SUM(F25:F25)</f>
        <v>-6236</v>
      </c>
      <c r="G26" s="60">
        <f>G22+SUM(G25:G25)</f>
        <v>198</v>
      </c>
      <c r="H26" s="69">
        <f t="shared" si="2"/>
        <v>2079818</v>
      </c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</row>
    <row r="27" spans="2:31" ht="15.75" thickTop="1" x14ac:dyDescent="0.2"/>
  </sheetData>
  <mergeCells count="7">
    <mergeCell ref="B13:F13"/>
    <mergeCell ref="B19:F19"/>
    <mergeCell ref="B6:F6"/>
    <mergeCell ref="G4:G5"/>
    <mergeCell ref="H4:H5"/>
    <mergeCell ref="B4:B5"/>
    <mergeCell ref="C4:F4"/>
  </mergeCells>
  <phoneticPr fontId="19" type="noConversion"/>
  <hyperlinks>
    <hyperlink ref="A1" location="'Table of contents'!A1" display="Table of contents"/>
  </hyperlinks>
  <pageMargins left="0.75000000000000011" right="0.75000000000000011" top="1" bottom="1" header="0.5" footer="0.5"/>
  <pageSetup paperSize="9" scale="67" orientation="landscape" horizontalDpi="4294967292" verticalDpi="4294967292" r:id="rId1"/>
  <extLst>
    <ext xmlns:mx="http://schemas.microsoft.com/office/mac/excel/2008/main" uri="{64002731-A6B0-56B0-2670-7721B7C09600}">
      <mx:PLV Mode="0" OnePage="0" WScale="10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D41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11" sqref="C11"/>
    </sheetView>
  </sheetViews>
  <sheetFormatPr defaultColWidth="10.875" defaultRowHeight="15" x14ac:dyDescent="0.2"/>
  <cols>
    <col min="1" max="1" width="5" style="2" customWidth="1"/>
    <col min="2" max="2" width="74.875" style="5" bestFit="1" customWidth="1"/>
    <col min="3" max="4" width="14.875" style="2" customWidth="1"/>
    <col min="5" max="16384" width="10.875" style="2"/>
  </cols>
  <sheetData>
    <row r="1" spans="1:4" ht="15.75" x14ac:dyDescent="0.25">
      <c r="A1" s="9" t="s">
        <v>30</v>
      </c>
    </row>
    <row r="2" spans="1:4" ht="15.75" x14ac:dyDescent="0.25">
      <c r="A2" s="9"/>
    </row>
    <row r="3" spans="1:4" ht="18.75" thickBot="1" x14ac:dyDescent="0.3">
      <c r="A3" s="9"/>
      <c r="B3" s="15" t="s">
        <v>83</v>
      </c>
    </row>
    <row r="4" spans="1:4" ht="45.75" customHeight="1" thickTop="1" thickBot="1" x14ac:dyDescent="0.25">
      <c r="B4" s="56"/>
      <c r="C4" s="133" t="s">
        <v>225</v>
      </c>
      <c r="D4" s="156" t="s">
        <v>198</v>
      </c>
    </row>
    <row r="5" spans="1:4" ht="16.5" thickTop="1" thickBot="1" x14ac:dyDescent="0.25">
      <c r="B5" s="57" t="s">
        <v>84</v>
      </c>
      <c r="C5" s="58"/>
      <c r="D5" s="58"/>
    </row>
    <row r="6" spans="1:4" ht="16.5" thickTop="1" thickBot="1" x14ac:dyDescent="0.25">
      <c r="B6" s="59" t="s">
        <v>257</v>
      </c>
      <c r="C6" s="113">
        <v>-4941</v>
      </c>
      <c r="D6" s="113">
        <v>-12157</v>
      </c>
    </row>
    <row r="7" spans="1:4" ht="16.5" thickTop="1" thickBot="1" x14ac:dyDescent="0.25">
      <c r="B7" s="61" t="s">
        <v>85</v>
      </c>
      <c r="C7" s="112">
        <f>SUM(C8:C18)</f>
        <v>24590</v>
      </c>
      <c r="D7" s="112">
        <f>SUM(D8:D18)</f>
        <v>39158</v>
      </c>
    </row>
    <row r="8" spans="1:4" ht="16.5" thickTop="1" thickBot="1" x14ac:dyDescent="0.25">
      <c r="B8" s="62" t="s">
        <v>194</v>
      </c>
      <c r="C8" s="111">
        <v>0</v>
      </c>
      <c r="D8" s="111">
        <v>0</v>
      </c>
    </row>
    <row r="9" spans="1:4" ht="16.5" thickTop="1" thickBot="1" x14ac:dyDescent="0.25">
      <c r="B9" s="62" t="s">
        <v>22</v>
      </c>
      <c r="C9" s="111">
        <v>41916</v>
      </c>
      <c r="D9" s="111">
        <v>41602</v>
      </c>
    </row>
    <row r="10" spans="1:4" ht="16.5" thickTop="1" thickBot="1" x14ac:dyDescent="0.25">
      <c r="B10" s="62" t="s">
        <v>214</v>
      </c>
      <c r="C10" s="111">
        <v>-476</v>
      </c>
      <c r="D10" s="111">
        <v>6661</v>
      </c>
    </row>
    <row r="11" spans="1:4" ht="16.5" thickTop="1" thickBot="1" x14ac:dyDescent="0.25">
      <c r="B11" s="62" t="s">
        <v>155</v>
      </c>
      <c r="C11" s="111">
        <v>3433</v>
      </c>
      <c r="D11" s="111">
        <v>4041</v>
      </c>
    </row>
    <row r="12" spans="1:4" ht="16.5" thickTop="1" thickBot="1" x14ac:dyDescent="0.25">
      <c r="B12" s="62" t="s">
        <v>183</v>
      </c>
      <c r="C12" s="111">
        <v>84</v>
      </c>
      <c r="D12" s="111">
        <v>-4058</v>
      </c>
    </row>
    <row r="13" spans="1:4" ht="16.5" thickTop="1" thickBot="1" x14ac:dyDescent="0.25">
      <c r="B13" s="62" t="s">
        <v>86</v>
      </c>
      <c r="C13" s="111">
        <v>-8907</v>
      </c>
      <c r="D13" s="111">
        <v>1749</v>
      </c>
    </row>
    <row r="14" spans="1:4" ht="16.5" customHeight="1" thickTop="1" thickBot="1" x14ac:dyDescent="0.25">
      <c r="B14" s="64" t="s">
        <v>196</v>
      </c>
      <c r="C14" s="111">
        <v>-28688</v>
      </c>
      <c r="D14" s="111">
        <v>-22193</v>
      </c>
    </row>
    <row r="15" spans="1:4" ht="16.5" thickTop="1" thickBot="1" x14ac:dyDescent="0.25">
      <c r="B15" s="62" t="s">
        <v>87</v>
      </c>
      <c r="C15" s="111">
        <v>16944</v>
      </c>
      <c r="D15" s="111">
        <v>12624</v>
      </c>
    </row>
    <row r="16" spans="1:4" ht="16.5" thickTop="1" thickBot="1" x14ac:dyDescent="0.25">
      <c r="B16" s="62" t="s">
        <v>88</v>
      </c>
      <c r="C16" s="111">
        <v>103</v>
      </c>
      <c r="D16" s="111">
        <v>-1955</v>
      </c>
    </row>
    <row r="17" spans="2:4" ht="16.5" thickTop="1" thickBot="1" x14ac:dyDescent="0.25">
      <c r="B17" s="62" t="s">
        <v>89</v>
      </c>
      <c r="C17" s="111">
        <v>181</v>
      </c>
      <c r="D17" s="111">
        <v>687</v>
      </c>
    </row>
    <row r="18" spans="2:4" ht="16.5" thickTop="1" thickBot="1" x14ac:dyDescent="0.25">
      <c r="B18" s="62" t="s">
        <v>90</v>
      </c>
      <c r="C18" s="111">
        <v>0</v>
      </c>
      <c r="D18" s="111">
        <v>0</v>
      </c>
    </row>
    <row r="19" spans="2:4" ht="16.5" thickTop="1" thickBot="1" x14ac:dyDescent="0.25">
      <c r="B19" s="59" t="s">
        <v>91</v>
      </c>
      <c r="C19" s="113">
        <f>SUM(C6:C7)</f>
        <v>19649</v>
      </c>
      <c r="D19" s="113">
        <f>SUM(D6:D7)</f>
        <v>27001</v>
      </c>
    </row>
    <row r="20" spans="2:4" ht="16.5" thickTop="1" thickBot="1" x14ac:dyDescent="0.25">
      <c r="B20" s="62" t="s">
        <v>92</v>
      </c>
      <c r="C20" s="111">
        <v>-7418</v>
      </c>
      <c r="D20" s="111">
        <v>-3394</v>
      </c>
    </row>
    <row r="21" spans="2:4" ht="16.5" thickTop="1" thickBot="1" x14ac:dyDescent="0.25">
      <c r="B21" s="59" t="s">
        <v>94</v>
      </c>
      <c r="C21" s="113">
        <f t="shared" ref="C21:D21" si="0">SUM(C19:C20)</f>
        <v>12231</v>
      </c>
      <c r="D21" s="113">
        <f t="shared" si="0"/>
        <v>23607</v>
      </c>
    </row>
    <row r="22" spans="2:4" ht="16.5" thickTop="1" thickBot="1" x14ac:dyDescent="0.25">
      <c r="B22" s="59" t="s">
        <v>93</v>
      </c>
      <c r="C22" s="111"/>
      <c r="D22" s="111"/>
    </row>
    <row r="23" spans="2:4" ht="16.5" thickTop="1" thickBot="1" x14ac:dyDescent="0.25">
      <c r="B23" s="64" t="s">
        <v>215</v>
      </c>
      <c r="C23" s="111">
        <v>1864</v>
      </c>
      <c r="D23" s="111">
        <v>10253</v>
      </c>
    </row>
    <row r="24" spans="2:4" ht="16.5" thickTop="1" thickBot="1" x14ac:dyDescent="0.25">
      <c r="B24" s="62" t="s">
        <v>95</v>
      </c>
      <c r="C24" s="111">
        <v>313</v>
      </c>
      <c r="D24" s="111">
        <v>375</v>
      </c>
    </row>
    <row r="25" spans="2:4" ht="16.5" thickTop="1" thickBot="1" x14ac:dyDescent="0.25">
      <c r="B25" s="62" t="s">
        <v>96</v>
      </c>
      <c r="C25" s="111">
        <v>5445</v>
      </c>
      <c r="D25" s="111">
        <v>809</v>
      </c>
    </row>
    <row r="26" spans="2:4" ht="16.5" thickTop="1" thickBot="1" x14ac:dyDescent="0.25">
      <c r="B26" s="100" t="s">
        <v>221</v>
      </c>
      <c r="C26" s="111">
        <v>0</v>
      </c>
      <c r="D26" s="111">
        <v>-283033</v>
      </c>
    </row>
    <row r="27" spans="2:4" ht="16.5" thickTop="1" thickBot="1" x14ac:dyDescent="0.25">
      <c r="B27" s="62" t="s">
        <v>220</v>
      </c>
      <c r="C27" s="111">
        <v>-56039</v>
      </c>
      <c r="D27" s="111">
        <v>-31141</v>
      </c>
    </row>
    <row r="28" spans="2:4" ht="16.5" thickTop="1" thickBot="1" x14ac:dyDescent="0.25">
      <c r="B28" s="62" t="s">
        <v>216</v>
      </c>
      <c r="C28" s="111">
        <v>0</v>
      </c>
      <c r="D28" s="111">
        <v>-4422</v>
      </c>
    </row>
    <row r="29" spans="2:4" ht="16.5" thickTop="1" thickBot="1" x14ac:dyDescent="0.25">
      <c r="B29" s="59" t="s">
        <v>162</v>
      </c>
      <c r="C29" s="113">
        <f>SUM(C23:C28)</f>
        <v>-48417</v>
      </c>
      <c r="D29" s="113">
        <f>SUM(D23:D28)</f>
        <v>-307159</v>
      </c>
    </row>
    <row r="30" spans="2:4" ht="16.5" thickTop="1" thickBot="1" x14ac:dyDescent="0.25">
      <c r="B30" s="59" t="s">
        <v>97</v>
      </c>
      <c r="C30" s="114"/>
      <c r="D30" s="114"/>
    </row>
    <row r="31" spans="2:4" ht="16.5" thickTop="1" thickBot="1" x14ac:dyDescent="0.25">
      <c r="B31" s="100" t="s">
        <v>98</v>
      </c>
      <c r="C31" s="111">
        <v>15642</v>
      </c>
      <c r="D31" s="111">
        <v>0</v>
      </c>
    </row>
    <row r="32" spans="2:4" ht="16.5" thickTop="1" thickBot="1" x14ac:dyDescent="0.25">
      <c r="B32" s="101" t="s">
        <v>195</v>
      </c>
      <c r="C32" s="111">
        <v>0</v>
      </c>
      <c r="D32" s="111">
        <v>0</v>
      </c>
    </row>
    <row r="33" spans="2:4" ht="16.5" thickTop="1" thickBot="1" x14ac:dyDescent="0.25">
      <c r="B33" s="101" t="s">
        <v>154</v>
      </c>
      <c r="C33" s="111">
        <v>0</v>
      </c>
      <c r="D33" s="111">
        <v>0</v>
      </c>
    </row>
    <row r="34" spans="2:4" ht="16.5" thickTop="1" thickBot="1" x14ac:dyDescent="0.25">
      <c r="B34" s="64" t="s">
        <v>99</v>
      </c>
      <c r="C34" s="111">
        <v>-159</v>
      </c>
      <c r="D34" s="111">
        <v>-918</v>
      </c>
    </row>
    <row r="35" spans="2:4" ht="16.5" thickTop="1" thickBot="1" x14ac:dyDescent="0.25">
      <c r="B35" s="64" t="s">
        <v>205</v>
      </c>
      <c r="C35" s="111">
        <v>-2884</v>
      </c>
      <c r="D35" s="111">
        <v>-2864</v>
      </c>
    </row>
    <row r="36" spans="2:4" ht="16.5" thickTop="1" thickBot="1" x14ac:dyDescent="0.25">
      <c r="B36" s="59" t="s">
        <v>176</v>
      </c>
      <c r="C36" s="113">
        <f>SUM(C31:C35)</f>
        <v>12599</v>
      </c>
      <c r="D36" s="113">
        <f>SUM(D31:D35)</f>
        <v>-3782</v>
      </c>
    </row>
    <row r="37" spans="2:4" ht="16.5" thickTop="1" thickBot="1" x14ac:dyDescent="0.25">
      <c r="B37" s="59" t="s">
        <v>100</v>
      </c>
      <c r="C37" s="113">
        <f>C21+C29+C36</f>
        <v>-23587</v>
      </c>
      <c r="D37" s="113">
        <f>D21+D29+D36</f>
        <v>-287334</v>
      </c>
    </row>
    <row r="38" spans="2:4" ht="16.5" thickTop="1" thickBot="1" x14ac:dyDescent="0.25">
      <c r="B38" s="62" t="s">
        <v>101</v>
      </c>
      <c r="C38" s="111">
        <v>1450</v>
      </c>
      <c r="D38" s="111">
        <v>-4961</v>
      </c>
    </row>
    <row r="39" spans="2:4" ht="16.5" thickTop="1" thickBot="1" x14ac:dyDescent="0.25">
      <c r="B39" s="59" t="s">
        <v>163</v>
      </c>
      <c r="C39" s="113">
        <v>214844</v>
      </c>
      <c r="D39" s="113">
        <v>540794</v>
      </c>
    </row>
    <row r="40" spans="2:4" ht="16.5" thickTop="1" thickBot="1" x14ac:dyDescent="0.25">
      <c r="B40" s="59" t="s">
        <v>164</v>
      </c>
      <c r="C40" s="113">
        <f t="shared" ref="C40:D40" si="1">SUM(C37:C39)</f>
        <v>192707</v>
      </c>
      <c r="D40" s="113">
        <f t="shared" si="1"/>
        <v>248499</v>
      </c>
    </row>
    <row r="41" spans="2:4" ht="15.75" thickTop="1" x14ac:dyDescent="0.2"/>
  </sheetData>
  <phoneticPr fontId="19" type="noConversion"/>
  <hyperlinks>
    <hyperlink ref="A1" location="'Table of contents'!A1" display="Table of contents"/>
  </hyperlinks>
  <pageMargins left="0.75" right="0.75" top="1" bottom="1" header="0.5" footer="0.5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O46"/>
  <sheetViews>
    <sheetView workbookViewId="0">
      <pane xSplit="2" topLeftCell="C1" activePane="topRight" state="frozen"/>
      <selection pane="topRight" activeCell="F31" sqref="F31"/>
    </sheetView>
  </sheetViews>
  <sheetFormatPr defaultColWidth="10.875" defaultRowHeight="15" x14ac:dyDescent="0.2"/>
  <cols>
    <col min="1" max="1" width="5" style="2" customWidth="1"/>
    <col min="2" max="2" width="59.875" style="5" bestFit="1" customWidth="1"/>
    <col min="3" max="6" width="15.125" style="2" customWidth="1"/>
    <col min="7" max="8" width="3.625" style="2" customWidth="1"/>
    <col min="9" max="16384" width="10.875" style="2"/>
  </cols>
  <sheetData>
    <row r="1" spans="1:15" ht="15.75" x14ac:dyDescent="0.25">
      <c r="A1" s="9" t="s">
        <v>30</v>
      </c>
    </row>
    <row r="2" spans="1:15" ht="15.75" x14ac:dyDescent="0.25">
      <c r="A2" s="9"/>
    </row>
    <row r="3" spans="1:15" ht="18.75" thickBot="1" x14ac:dyDescent="0.3">
      <c r="A3" s="9"/>
      <c r="B3" s="15" t="s">
        <v>102</v>
      </c>
    </row>
    <row r="4" spans="1:15" ht="16.5" customHeight="1" thickTop="1" thickBot="1" x14ac:dyDescent="0.25">
      <c r="B4" s="164" t="s">
        <v>225</v>
      </c>
      <c r="C4" s="166" t="s">
        <v>102</v>
      </c>
      <c r="D4" s="180"/>
      <c r="E4" s="181" t="s">
        <v>105</v>
      </c>
      <c r="F4" s="178" t="s">
        <v>233</v>
      </c>
    </row>
    <row r="5" spans="1:15" ht="37.5" customHeight="1" thickTop="1" thickBot="1" x14ac:dyDescent="0.25">
      <c r="B5" s="165"/>
      <c r="C5" s="22" t="s">
        <v>103</v>
      </c>
      <c r="D5" s="22" t="s">
        <v>104</v>
      </c>
      <c r="E5" s="182"/>
      <c r="F5" s="179"/>
    </row>
    <row r="6" spans="1:15" ht="15.75" thickTop="1" x14ac:dyDescent="0.2">
      <c r="B6" s="88" t="s">
        <v>106</v>
      </c>
      <c r="C6" s="89">
        <f>C7</f>
        <v>205383</v>
      </c>
      <c r="D6" s="89">
        <f>D7</f>
        <v>57489</v>
      </c>
      <c r="E6" s="89">
        <f>E7</f>
        <v>8593</v>
      </c>
      <c r="F6" s="89">
        <f>SUM(C6:E6)</f>
        <v>271465</v>
      </c>
      <c r="M6" s="131"/>
      <c r="N6" s="131"/>
      <c r="O6" s="131"/>
    </row>
    <row r="7" spans="1:15" ht="15.75" thickBot="1" x14ac:dyDescent="0.25">
      <c r="B7" s="83" t="s">
        <v>107</v>
      </c>
      <c r="C7" s="79">
        <v>205383</v>
      </c>
      <c r="D7" s="79">
        <v>57489</v>
      </c>
      <c r="E7" s="79">
        <v>8593</v>
      </c>
      <c r="F7" s="79">
        <f t="shared" ref="F7:F19" si="0">SUM(C7:E7)</f>
        <v>271465</v>
      </c>
      <c r="M7" s="131"/>
      <c r="N7" s="131"/>
      <c r="O7" s="131"/>
    </row>
    <row r="8" spans="1:15" ht="16.5" thickTop="1" thickBot="1" x14ac:dyDescent="0.25">
      <c r="B8" s="80" t="s">
        <v>8</v>
      </c>
      <c r="C8" s="76">
        <v>53959</v>
      </c>
      <c r="D8" s="76">
        <v>20277</v>
      </c>
      <c r="E8" s="76">
        <v>-20528</v>
      </c>
      <c r="F8" s="76">
        <f t="shared" si="0"/>
        <v>53708</v>
      </c>
      <c r="M8" s="131"/>
      <c r="N8" s="131"/>
      <c r="O8" s="131"/>
    </row>
    <row r="9" spans="1:15" ht="16.5" thickTop="1" thickBot="1" x14ac:dyDescent="0.25">
      <c r="B9" s="80" t="s">
        <v>21</v>
      </c>
      <c r="C9" s="76">
        <v>43211</v>
      </c>
      <c r="D9" s="76">
        <v>18094</v>
      </c>
      <c r="E9" s="76">
        <v>-20918</v>
      </c>
      <c r="F9" s="76">
        <f t="shared" si="0"/>
        <v>40387</v>
      </c>
      <c r="M9" s="131"/>
      <c r="N9" s="131"/>
      <c r="O9" s="131"/>
    </row>
    <row r="10" spans="1:15" ht="16.5" thickTop="1" thickBot="1" x14ac:dyDescent="0.25">
      <c r="B10" s="83" t="s">
        <v>22</v>
      </c>
      <c r="C10" s="79">
        <v>-30681</v>
      </c>
      <c r="D10" s="79">
        <v>-10080</v>
      </c>
      <c r="E10" s="25">
        <v>-1155</v>
      </c>
      <c r="F10" s="79">
        <f t="shared" si="0"/>
        <v>-41916</v>
      </c>
      <c r="M10" s="131"/>
      <c r="N10" s="131"/>
      <c r="O10" s="131"/>
    </row>
    <row r="11" spans="1:15" ht="16.5" thickTop="1" thickBot="1" x14ac:dyDescent="0.25">
      <c r="B11" s="80" t="s">
        <v>108</v>
      </c>
      <c r="C11" s="76">
        <f>SUM(C9:C10)</f>
        <v>12530</v>
      </c>
      <c r="D11" s="76">
        <f>SUM(D9:D10)</f>
        <v>8014</v>
      </c>
      <c r="E11" s="76">
        <f>SUM(E9:E10)</f>
        <v>-22073</v>
      </c>
      <c r="F11" s="76">
        <f t="shared" si="0"/>
        <v>-1529</v>
      </c>
      <c r="M11" s="131"/>
      <c r="N11" s="131"/>
      <c r="O11" s="131"/>
    </row>
    <row r="12" spans="1:15" ht="16.5" thickTop="1" thickBot="1" x14ac:dyDescent="0.25">
      <c r="B12" s="83" t="s">
        <v>109</v>
      </c>
      <c r="C12" s="79">
        <v>0</v>
      </c>
      <c r="D12" s="79">
        <v>0</v>
      </c>
      <c r="E12" s="79">
        <v>141</v>
      </c>
      <c r="F12" s="79">
        <f t="shared" si="0"/>
        <v>141</v>
      </c>
      <c r="M12" s="131"/>
      <c r="N12" s="131"/>
      <c r="O12" s="131"/>
    </row>
    <row r="13" spans="1:15" ht="16.5" thickTop="1" thickBot="1" x14ac:dyDescent="0.25">
      <c r="B13" s="80" t="s">
        <v>110</v>
      </c>
      <c r="C13" s="76">
        <f>SUM(C11:C12)</f>
        <v>12530</v>
      </c>
      <c r="D13" s="76">
        <f>SUM(D11:D12)</f>
        <v>8014</v>
      </c>
      <c r="E13" s="76">
        <f>SUM(E11:E12)</f>
        <v>-21932</v>
      </c>
      <c r="F13" s="76">
        <f t="shared" si="0"/>
        <v>-1388</v>
      </c>
      <c r="M13" s="131"/>
      <c r="N13" s="131"/>
      <c r="O13" s="131"/>
    </row>
    <row r="14" spans="1:15" ht="16.5" hidden="1" thickTop="1" thickBot="1" x14ac:dyDescent="0.25">
      <c r="B14" s="83" t="s">
        <v>26</v>
      </c>
      <c r="C14" s="79"/>
      <c r="D14" s="79"/>
      <c r="E14" s="79"/>
      <c r="F14" s="79">
        <f t="shared" si="0"/>
        <v>0</v>
      </c>
      <c r="M14" s="131"/>
      <c r="N14" s="131"/>
      <c r="O14" s="131"/>
    </row>
    <row r="15" spans="1:15" ht="16.5" thickTop="1" thickBot="1" x14ac:dyDescent="0.25">
      <c r="B15" s="83" t="s">
        <v>111</v>
      </c>
      <c r="C15" s="79">
        <v>-236</v>
      </c>
      <c r="D15" s="79">
        <v>-167</v>
      </c>
      <c r="E15" s="79">
        <v>-3150</v>
      </c>
      <c r="F15" s="79">
        <f t="shared" si="0"/>
        <v>-3553</v>
      </c>
      <c r="M15" s="131"/>
      <c r="N15" s="131"/>
      <c r="O15" s="131"/>
    </row>
    <row r="16" spans="1:15" ht="16.5" thickTop="1" thickBot="1" x14ac:dyDescent="0.25">
      <c r="B16" s="83" t="s">
        <v>112</v>
      </c>
      <c r="C16" s="79">
        <v>0</v>
      </c>
      <c r="D16" s="79">
        <v>0</v>
      </c>
      <c r="E16" s="79">
        <v>553</v>
      </c>
      <c r="F16" s="79">
        <f t="shared" si="0"/>
        <v>553</v>
      </c>
      <c r="M16" s="131"/>
      <c r="N16" s="131"/>
      <c r="O16" s="131"/>
    </row>
    <row r="17" spans="2:15" ht="16.5" thickTop="1" thickBot="1" x14ac:dyDescent="0.25">
      <c r="B17" s="80" t="s">
        <v>113</v>
      </c>
      <c r="C17" s="76">
        <f>SUM(C13:C16)</f>
        <v>12294</v>
      </c>
      <c r="D17" s="76">
        <f>SUM(D13:D16)</f>
        <v>7847</v>
      </c>
      <c r="E17" s="76">
        <f>SUM(E13:E16)</f>
        <v>-24529</v>
      </c>
      <c r="F17" s="76">
        <f t="shared" si="0"/>
        <v>-4388</v>
      </c>
      <c r="M17" s="131"/>
      <c r="N17" s="131"/>
      <c r="O17" s="131"/>
    </row>
    <row r="18" spans="2:15" ht="16.5" thickTop="1" thickBot="1" x14ac:dyDescent="0.25">
      <c r="B18" s="84"/>
      <c r="C18" s="90"/>
      <c r="D18" s="90"/>
      <c r="E18" s="90"/>
      <c r="F18" s="90"/>
      <c r="M18" s="131"/>
      <c r="N18" s="131"/>
      <c r="O18" s="131"/>
    </row>
    <row r="19" spans="2:15" ht="16.5" thickTop="1" thickBot="1" x14ac:dyDescent="0.25">
      <c r="B19" s="83" t="s">
        <v>114</v>
      </c>
      <c r="C19" s="91">
        <v>23024</v>
      </c>
      <c r="D19" s="91">
        <v>17199</v>
      </c>
      <c r="E19" s="91">
        <v>523</v>
      </c>
      <c r="F19" s="91">
        <f t="shared" si="0"/>
        <v>40746</v>
      </c>
      <c r="M19" s="131"/>
      <c r="N19" s="131"/>
      <c r="O19" s="131"/>
    </row>
    <row r="20" spans="2:15" ht="16.5" thickTop="1" thickBot="1" x14ac:dyDescent="0.25">
      <c r="B20" s="92"/>
      <c r="C20" s="93"/>
      <c r="D20" s="93"/>
      <c r="E20" s="91"/>
      <c r="F20" s="94"/>
    </row>
    <row r="21" spans="2:15" ht="16.5" thickTop="1" thickBot="1" x14ac:dyDescent="0.25">
      <c r="B21" s="92"/>
      <c r="C21" s="93"/>
      <c r="D21" s="93"/>
      <c r="E21" s="91"/>
      <c r="F21" s="94"/>
    </row>
    <row r="22" spans="2:15" ht="16.5" customHeight="1" thickTop="1" thickBot="1" x14ac:dyDescent="0.25">
      <c r="B22" s="164" t="s">
        <v>198</v>
      </c>
      <c r="C22" s="166" t="s">
        <v>102</v>
      </c>
      <c r="D22" s="180"/>
      <c r="E22" s="181" t="s">
        <v>105</v>
      </c>
      <c r="F22" s="178" t="s">
        <v>202</v>
      </c>
    </row>
    <row r="23" spans="2:15" ht="37.5" customHeight="1" thickTop="1" thickBot="1" x14ac:dyDescent="0.25">
      <c r="B23" s="165"/>
      <c r="C23" s="152" t="s">
        <v>103</v>
      </c>
      <c r="D23" s="152" t="s">
        <v>104</v>
      </c>
      <c r="E23" s="182"/>
      <c r="F23" s="179"/>
    </row>
    <row r="24" spans="2:15" ht="15.75" thickTop="1" x14ac:dyDescent="0.2">
      <c r="B24" s="95" t="s">
        <v>106</v>
      </c>
      <c r="C24" s="89">
        <f>C25</f>
        <v>203169</v>
      </c>
      <c r="D24" s="89">
        <f>D25</f>
        <v>55504</v>
      </c>
      <c r="E24" s="89">
        <f>E25</f>
        <v>7278</v>
      </c>
      <c r="F24" s="89">
        <f>SUM(C24:E24)</f>
        <v>265951</v>
      </c>
      <c r="G24" s="115"/>
      <c r="M24" s="131"/>
      <c r="N24" s="131"/>
      <c r="O24" s="131"/>
    </row>
    <row r="25" spans="2:15" ht="15.75" thickBot="1" x14ac:dyDescent="0.25">
      <c r="B25" s="96" t="s">
        <v>107</v>
      </c>
      <c r="C25" s="79">
        <v>203169</v>
      </c>
      <c r="D25" s="79">
        <v>55504</v>
      </c>
      <c r="E25" s="79">
        <v>7278</v>
      </c>
      <c r="F25" s="79">
        <f t="shared" ref="F25:F35" si="1">SUM(C25:E25)</f>
        <v>265951</v>
      </c>
      <c r="G25" s="99"/>
      <c r="M25" s="131"/>
      <c r="N25" s="131"/>
      <c r="O25" s="131"/>
    </row>
    <row r="26" spans="2:15" ht="16.5" thickTop="1" thickBot="1" x14ac:dyDescent="0.25">
      <c r="B26" s="80" t="s">
        <v>8</v>
      </c>
      <c r="C26" s="76">
        <v>56603</v>
      </c>
      <c r="D26" s="76">
        <v>19852</v>
      </c>
      <c r="E26" s="76">
        <v>-19550</v>
      </c>
      <c r="F26" s="76">
        <f t="shared" si="1"/>
        <v>56905</v>
      </c>
      <c r="G26" s="116"/>
      <c r="M26" s="131"/>
      <c r="N26" s="131"/>
      <c r="O26" s="131"/>
    </row>
    <row r="27" spans="2:15" ht="16.5" thickTop="1" thickBot="1" x14ac:dyDescent="0.25">
      <c r="B27" s="80" t="s">
        <v>21</v>
      </c>
      <c r="C27" s="76">
        <v>40593</v>
      </c>
      <c r="D27" s="76">
        <v>17575</v>
      </c>
      <c r="E27" s="76">
        <v>-20040</v>
      </c>
      <c r="F27" s="76">
        <f t="shared" si="1"/>
        <v>38128</v>
      </c>
      <c r="G27" s="116"/>
      <c r="M27" s="131"/>
      <c r="N27" s="131"/>
      <c r="O27" s="131"/>
    </row>
    <row r="28" spans="2:15" ht="16.5" thickTop="1" thickBot="1" x14ac:dyDescent="0.25">
      <c r="B28" s="83" t="s">
        <v>22</v>
      </c>
      <c r="C28" s="79">
        <v>-29344</v>
      </c>
      <c r="D28" s="79">
        <v>-11107</v>
      </c>
      <c r="E28" s="25">
        <v>-1151</v>
      </c>
      <c r="F28" s="79">
        <f t="shared" si="1"/>
        <v>-41602</v>
      </c>
      <c r="G28" s="99"/>
      <c r="M28" s="131"/>
      <c r="N28" s="131"/>
      <c r="O28" s="131"/>
    </row>
    <row r="29" spans="2:15" ht="16.5" thickTop="1" thickBot="1" x14ac:dyDescent="0.25">
      <c r="B29" s="80" t="s">
        <v>108</v>
      </c>
      <c r="C29" s="76">
        <f>SUM(C27:C28)</f>
        <v>11249</v>
      </c>
      <c r="D29" s="76">
        <f>SUM(D27:D28)</f>
        <v>6468</v>
      </c>
      <c r="E29" s="76">
        <f>SUM(E27:E28)</f>
        <v>-21191</v>
      </c>
      <c r="F29" s="76">
        <f t="shared" si="1"/>
        <v>-3474</v>
      </c>
      <c r="G29" s="116"/>
      <c r="M29" s="131"/>
      <c r="N29" s="131"/>
      <c r="O29" s="131"/>
    </row>
    <row r="30" spans="2:15" ht="16.5" thickTop="1" thickBot="1" x14ac:dyDescent="0.25">
      <c r="B30" s="83" t="s">
        <v>109</v>
      </c>
      <c r="C30" s="79">
        <v>0</v>
      </c>
      <c r="D30" s="79">
        <v>0</v>
      </c>
      <c r="E30" s="79">
        <v>3109</v>
      </c>
      <c r="F30" s="79">
        <f t="shared" si="1"/>
        <v>3109</v>
      </c>
      <c r="G30" s="99"/>
      <c r="M30" s="131"/>
      <c r="N30" s="131"/>
      <c r="O30" s="131"/>
    </row>
    <row r="31" spans="2:15" ht="16.5" thickTop="1" thickBot="1" x14ac:dyDescent="0.25">
      <c r="B31" s="80" t="s">
        <v>110</v>
      </c>
      <c r="C31" s="76">
        <f>SUM(C29:C30)</f>
        <v>11249</v>
      </c>
      <c r="D31" s="76">
        <f>SUM(D29:D30)</f>
        <v>6468</v>
      </c>
      <c r="E31" s="76">
        <f>SUM(E29:E30)</f>
        <v>-18082</v>
      </c>
      <c r="F31" s="76">
        <f t="shared" si="1"/>
        <v>-365</v>
      </c>
      <c r="G31" s="116"/>
      <c r="M31" s="131"/>
      <c r="N31" s="131"/>
      <c r="O31" s="131"/>
    </row>
    <row r="32" spans="2:15" ht="2.25" customHeight="1" thickTop="1" thickBot="1" x14ac:dyDescent="0.25">
      <c r="B32" s="102" t="s">
        <v>156</v>
      </c>
      <c r="C32" s="79"/>
      <c r="D32" s="79"/>
      <c r="E32" s="79"/>
      <c r="F32" s="79">
        <f t="shared" si="1"/>
        <v>0</v>
      </c>
      <c r="G32" s="99"/>
      <c r="M32" s="131"/>
      <c r="N32" s="131"/>
      <c r="O32" s="131"/>
    </row>
    <row r="33" spans="2:15" ht="16.5" thickTop="1" thickBot="1" x14ac:dyDescent="0.25">
      <c r="B33" s="83" t="s">
        <v>111</v>
      </c>
      <c r="C33" s="79">
        <v>-184</v>
      </c>
      <c r="D33" s="79">
        <v>-376</v>
      </c>
      <c r="E33" s="79">
        <v>-11232</v>
      </c>
      <c r="F33" s="79">
        <f t="shared" si="1"/>
        <v>-11792</v>
      </c>
      <c r="G33" s="99"/>
      <c r="M33" s="131"/>
      <c r="N33" s="131"/>
      <c r="O33" s="131"/>
    </row>
    <row r="34" spans="2:15" ht="16.5" thickTop="1" thickBot="1" x14ac:dyDescent="0.25">
      <c r="B34" s="83" t="s">
        <v>112</v>
      </c>
      <c r="C34" s="79">
        <v>0</v>
      </c>
      <c r="D34" s="79">
        <v>0</v>
      </c>
      <c r="E34" s="79">
        <v>996</v>
      </c>
      <c r="F34" s="79">
        <f t="shared" si="1"/>
        <v>996</v>
      </c>
      <c r="G34" s="99"/>
      <c r="M34" s="131"/>
      <c r="N34" s="131"/>
      <c r="O34" s="131"/>
    </row>
    <row r="35" spans="2:15" ht="16.5" thickTop="1" thickBot="1" x14ac:dyDescent="0.25">
      <c r="B35" s="80" t="s">
        <v>113</v>
      </c>
      <c r="C35" s="76">
        <f>SUM(C31:C34)</f>
        <v>11065</v>
      </c>
      <c r="D35" s="76">
        <f>SUM(D31:D34)</f>
        <v>6092</v>
      </c>
      <c r="E35" s="76">
        <f>SUM(E31:E34)</f>
        <v>-28318</v>
      </c>
      <c r="F35" s="76">
        <f t="shared" si="1"/>
        <v>-11161</v>
      </c>
      <c r="G35" s="117"/>
      <c r="M35" s="131"/>
      <c r="N35" s="131"/>
      <c r="O35" s="131"/>
    </row>
    <row r="36" spans="2:15" ht="16.5" thickTop="1" thickBot="1" x14ac:dyDescent="0.25">
      <c r="B36" s="84"/>
      <c r="C36" s="90"/>
      <c r="D36" s="90"/>
      <c r="E36" s="90"/>
      <c r="F36" s="90"/>
      <c r="G36" s="117"/>
      <c r="M36" s="131"/>
      <c r="N36" s="131"/>
      <c r="O36" s="131"/>
    </row>
    <row r="37" spans="2:15" ht="16.5" thickTop="1" thickBot="1" x14ac:dyDescent="0.25">
      <c r="B37" s="83" t="s">
        <v>114</v>
      </c>
      <c r="C37" s="91">
        <v>214219</v>
      </c>
      <c r="D37" s="91">
        <v>94520</v>
      </c>
      <c r="E37" s="91">
        <v>366</v>
      </c>
      <c r="F37" s="91">
        <f t="shared" ref="F37" si="2">SUM(C37:E37)</f>
        <v>309105</v>
      </c>
      <c r="G37" s="99"/>
      <c r="M37" s="131"/>
      <c r="N37" s="131"/>
      <c r="O37" s="131"/>
    </row>
    <row r="38" spans="2:15" ht="15.75" thickTop="1" x14ac:dyDescent="0.2">
      <c r="B38" s="97"/>
      <c r="C38" s="98"/>
      <c r="D38" s="98"/>
      <c r="E38" s="98"/>
      <c r="F38" s="98"/>
    </row>
    <row r="39" spans="2:15" x14ac:dyDescent="0.2">
      <c r="B39" s="21"/>
      <c r="C39" s="27"/>
      <c r="D39" s="27"/>
      <c r="E39" s="27"/>
      <c r="F39" s="27"/>
    </row>
    <row r="40" spans="2:15" x14ac:dyDescent="0.2">
      <c r="B40" s="21"/>
      <c r="C40" s="27"/>
      <c r="D40" s="27"/>
      <c r="E40" s="27"/>
      <c r="F40" s="27"/>
    </row>
    <row r="41" spans="2:15" x14ac:dyDescent="0.2">
      <c r="F41" s="130"/>
    </row>
    <row r="42" spans="2:15" x14ac:dyDescent="0.2">
      <c r="F42" s="130"/>
    </row>
    <row r="43" spans="2:15" x14ac:dyDescent="0.2">
      <c r="F43" s="130"/>
    </row>
    <row r="44" spans="2:15" x14ac:dyDescent="0.2">
      <c r="F44" s="130"/>
    </row>
    <row r="45" spans="2:15" x14ac:dyDescent="0.2">
      <c r="F45" s="130"/>
    </row>
    <row r="46" spans="2:15" x14ac:dyDescent="0.2">
      <c r="F46" s="130"/>
    </row>
  </sheetData>
  <mergeCells count="8">
    <mergeCell ref="B4:B5"/>
    <mergeCell ref="F4:F5"/>
    <mergeCell ref="B22:B23"/>
    <mergeCell ref="F22:F23"/>
    <mergeCell ref="C4:D4"/>
    <mergeCell ref="E4:E5"/>
    <mergeCell ref="C22:D22"/>
    <mergeCell ref="E22:E23"/>
  </mergeCells>
  <phoneticPr fontId="19" type="noConversion"/>
  <hyperlinks>
    <hyperlink ref="A1" location="'Table of contents'!A1" display="Table of contents"/>
  </hyperlinks>
  <pageMargins left="0.75000000000000011" right="0.75000000000000011" top="1" bottom="1" header="0.5" footer="0.5"/>
  <pageSetup paperSize="9" scale="65" orientation="landscape" horizontalDpi="4294967292" verticalDpi="4294967292" r:id="rId1"/>
  <extLst>
    <ext xmlns:mx="http://schemas.microsoft.com/office/mac/excel/2008/main" uri="{64002731-A6B0-56B0-2670-7721B7C09600}">
      <mx:PLV Mode="0" OnePage="0" WScale="85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showGridLines="0" workbookViewId="0"/>
  </sheetViews>
  <sheetFormatPr defaultRowHeight="15.75" x14ac:dyDescent="0.25"/>
  <cols>
    <col min="2" max="2" width="55.25" style="21" customWidth="1"/>
    <col min="3" max="6" width="11.5" style="27" customWidth="1"/>
    <col min="7" max="7" width="15.125" style="27" customWidth="1"/>
    <col min="8" max="8" width="17.125" style="27" customWidth="1"/>
    <col min="9" max="9" width="3.625" style="27" customWidth="1"/>
  </cols>
  <sheetData>
    <row r="1" spans="1:9" x14ac:dyDescent="0.25">
      <c r="A1" s="9" t="s">
        <v>30</v>
      </c>
    </row>
    <row r="3" spans="1:9" ht="18.75" thickBot="1" x14ac:dyDescent="0.3">
      <c r="B3" s="15" t="s">
        <v>208</v>
      </c>
    </row>
    <row r="4" spans="1:9" ht="17.25" customHeight="1" thickTop="1" thickBot="1" x14ac:dyDescent="0.3">
      <c r="B4" s="164" t="s">
        <v>225</v>
      </c>
      <c r="C4" s="166" t="s">
        <v>208</v>
      </c>
      <c r="D4" s="167"/>
      <c r="E4" s="167"/>
      <c r="F4" s="180"/>
      <c r="G4" s="181" t="s">
        <v>209</v>
      </c>
      <c r="H4" s="178" t="s">
        <v>202</v>
      </c>
    </row>
    <row r="5" spans="1:9" ht="28.5" customHeight="1" thickTop="1" thickBot="1" x14ac:dyDescent="0.3">
      <c r="B5" s="165"/>
      <c r="C5" s="152" t="s">
        <v>117</v>
      </c>
      <c r="D5" s="152" t="s">
        <v>118</v>
      </c>
      <c r="E5" s="152" t="s">
        <v>119</v>
      </c>
      <c r="F5" s="152" t="s">
        <v>120</v>
      </c>
      <c r="G5" s="182"/>
      <c r="H5" s="179"/>
    </row>
    <row r="6" spans="1:9" ht="16.5" thickTop="1" x14ac:dyDescent="0.25">
      <c r="B6" s="88" t="s">
        <v>106</v>
      </c>
      <c r="C6" s="89">
        <f>SUM(C7:C8)</f>
        <v>171925</v>
      </c>
      <c r="D6" s="89">
        <f t="shared" ref="D6:G6" si="0">SUM(D7:D8)</f>
        <v>60280</v>
      </c>
      <c r="E6" s="89">
        <f t="shared" si="0"/>
        <v>20261</v>
      </c>
      <c r="F6" s="89">
        <f t="shared" si="0"/>
        <v>19215</v>
      </c>
      <c r="G6" s="89">
        <f t="shared" si="0"/>
        <v>-216</v>
      </c>
      <c r="H6" s="89">
        <f t="shared" ref="H6:H12" si="1">SUM(C6:G6)</f>
        <v>271465</v>
      </c>
      <c r="I6" s="153"/>
    </row>
    <row r="7" spans="1:9" ht="16.5" thickBot="1" x14ac:dyDescent="0.3">
      <c r="B7" s="83" t="s">
        <v>107</v>
      </c>
      <c r="C7" s="79">
        <v>171709</v>
      </c>
      <c r="D7" s="79">
        <v>60280</v>
      </c>
      <c r="E7" s="79">
        <v>20261</v>
      </c>
      <c r="F7" s="79">
        <v>19215</v>
      </c>
      <c r="G7" s="79">
        <v>0</v>
      </c>
      <c r="H7" s="79">
        <f t="shared" si="1"/>
        <v>271465</v>
      </c>
      <c r="I7" s="130"/>
    </row>
    <row r="8" spans="1:9" ht="17.25" thickTop="1" thickBot="1" x14ac:dyDescent="0.3">
      <c r="B8" s="83" t="s">
        <v>217</v>
      </c>
      <c r="C8" s="79">
        <v>216</v>
      </c>
      <c r="D8" s="79">
        <v>0</v>
      </c>
      <c r="E8" s="79">
        <v>0</v>
      </c>
      <c r="F8" s="79">
        <v>0</v>
      </c>
      <c r="G8" s="79">
        <v>-216</v>
      </c>
      <c r="H8" s="79">
        <f t="shared" si="1"/>
        <v>0</v>
      </c>
      <c r="I8" s="130"/>
    </row>
    <row r="9" spans="1:9" ht="17.25" thickTop="1" thickBot="1" x14ac:dyDescent="0.3">
      <c r="B9" s="80" t="s">
        <v>8</v>
      </c>
      <c r="C9" s="76">
        <v>30246</v>
      </c>
      <c r="D9" s="76">
        <v>12495</v>
      </c>
      <c r="E9" s="76">
        <v>4827</v>
      </c>
      <c r="F9" s="76">
        <v>6142</v>
      </c>
      <c r="G9" s="76">
        <v>-2</v>
      </c>
      <c r="H9" s="76">
        <f t="shared" si="1"/>
        <v>53708</v>
      </c>
      <c r="I9" s="153"/>
    </row>
    <row r="10" spans="1:9" ht="17.25" thickTop="1" thickBot="1" x14ac:dyDescent="0.3">
      <c r="B10" s="80" t="s">
        <v>21</v>
      </c>
      <c r="C10" s="76">
        <v>28387</v>
      </c>
      <c r="D10" s="76">
        <v>8444</v>
      </c>
      <c r="E10" s="76">
        <v>1418</v>
      </c>
      <c r="F10" s="76">
        <v>2140</v>
      </c>
      <c r="G10" s="76">
        <v>-2</v>
      </c>
      <c r="H10" s="76">
        <f t="shared" si="1"/>
        <v>40387</v>
      </c>
      <c r="I10" s="153"/>
    </row>
    <row r="11" spans="1:9" ht="17.25" thickTop="1" thickBot="1" x14ac:dyDescent="0.3">
      <c r="B11" s="83" t="s">
        <v>22</v>
      </c>
      <c r="C11" s="79">
        <v>-31838</v>
      </c>
      <c r="D11" s="79">
        <v>-6574</v>
      </c>
      <c r="E11" s="79">
        <v>-3148</v>
      </c>
      <c r="F11" s="79">
        <v>-356</v>
      </c>
      <c r="G11" s="25">
        <v>0</v>
      </c>
      <c r="H11" s="79">
        <f t="shared" si="1"/>
        <v>-41916</v>
      </c>
      <c r="I11" s="153"/>
    </row>
    <row r="12" spans="1:9" ht="17.25" thickTop="1" thickBot="1" x14ac:dyDescent="0.3">
      <c r="B12" s="80" t="s">
        <v>191</v>
      </c>
      <c r="C12" s="76">
        <f>SUM(C10:C11)</f>
        <v>-3451</v>
      </c>
      <c r="D12" s="76">
        <f>SUM(D10:D11)</f>
        <v>1870</v>
      </c>
      <c r="E12" s="76">
        <f>SUM(E10:E11)</f>
        <v>-1730</v>
      </c>
      <c r="F12" s="76">
        <f>SUM(F10:F11)</f>
        <v>1784</v>
      </c>
      <c r="G12" s="76">
        <f>SUM(G10:G11)</f>
        <v>-2</v>
      </c>
      <c r="H12" s="76">
        <f t="shared" si="1"/>
        <v>-1529</v>
      </c>
      <c r="I12" s="153"/>
    </row>
    <row r="13" spans="1:9" ht="17.25" thickTop="1" thickBot="1" x14ac:dyDescent="0.3">
      <c r="B13" s="83" t="s">
        <v>114</v>
      </c>
      <c r="C13" s="79">
        <v>30368</v>
      </c>
      <c r="D13" s="79">
        <v>10126</v>
      </c>
      <c r="E13" s="79">
        <v>131</v>
      </c>
      <c r="F13" s="79">
        <v>121</v>
      </c>
      <c r="G13" s="25">
        <v>0</v>
      </c>
      <c r="H13" s="79">
        <f t="shared" ref="H6:H13" si="2">SUM(C13:G13)</f>
        <v>40746</v>
      </c>
      <c r="I13" s="130"/>
    </row>
    <row r="14" spans="1:9" ht="17.25" thickTop="1" thickBot="1" x14ac:dyDescent="0.3">
      <c r="B14" s="92"/>
      <c r="I14" s="130"/>
    </row>
    <row r="15" spans="1:9" ht="17.25" customHeight="1" thickTop="1" thickBot="1" x14ac:dyDescent="0.3">
      <c r="B15" s="164" t="s">
        <v>198</v>
      </c>
      <c r="C15" s="166" t="s">
        <v>208</v>
      </c>
      <c r="D15" s="167"/>
      <c r="E15" s="167"/>
      <c r="F15" s="180"/>
      <c r="G15" s="181" t="s">
        <v>209</v>
      </c>
      <c r="H15" s="178" t="s">
        <v>197</v>
      </c>
      <c r="I15" s="130"/>
    </row>
    <row r="16" spans="1:9" ht="25.5" customHeight="1" thickTop="1" thickBot="1" x14ac:dyDescent="0.3">
      <c r="B16" s="165"/>
      <c r="C16" s="152" t="s">
        <v>117</v>
      </c>
      <c r="D16" s="152" t="s">
        <v>118</v>
      </c>
      <c r="E16" s="152" t="s">
        <v>119</v>
      </c>
      <c r="F16" s="152" t="s">
        <v>120</v>
      </c>
      <c r="G16" s="182"/>
      <c r="H16" s="179"/>
      <c r="I16" s="130"/>
    </row>
    <row r="17" spans="2:9" ht="16.5" thickTop="1" x14ac:dyDescent="0.25">
      <c r="B17" s="88" t="s">
        <v>106</v>
      </c>
      <c r="C17" s="89">
        <f>SUM(C18:C19)</f>
        <v>174101</v>
      </c>
      <c r="D17" s="89">
        <f t="shared" ref="D17:G17" si="3">SUM(D18:D19)</f>
        <v>54122</v>
      </c>
      <c r="E17" s="89">
        <f t="shared" si="3"/>
        <v>18692</v>
      </c>
      <c r="F17" s="89">
        <f t="shared" si="3"/>
        <v>19208</v>
      </c>
      <c r="G17" s="89">
        <f t="shared" si="3"/>
        <v>-172</v>
      </c>
      <c r="H17" s="89">
        <f t="shared" ref="H17:H22" si="4">SUM(C17:G17)</f>
        <v>265951</v>
      </c>
      <c r="I17" s="153"/>
    </row>
    <row r="18" spans="2:9" ht="16.5" thickBot="1" x14ac:dyDescent="0.3">
      <c r="B18" s="83" t="s">
        <v>107</v>
      </c>
      <c r="C18" s="79">
        <v>173929</v>
      </c>
      <c r="D18" s="79">
        <v>54122</v>
      </c>
      <c r="E18" s="79">
        <v>18692</v>
      </c>
      <c r="F18" s="79">
        <v>19208</v>
      </c>
      <c r="G18" s="79">
        <v>0</v>
      </c>
      <c r="H18" s="79">
        <f t="shared" si="4"/>
        <v>265951</v>
      </c>
      <c r="I18" s="130"/>
    </row>
    <row r="19" spans="2:9" ht="17.25" thickTop="1" thickBot="1" x14ac:dyDescent="0.3">
      <c r="B19" s="83" t="s">
        <v>217</v>
      </c>
      <c r="C19" s="79">
        <v>172</v>
      </c>
      <c r="D19" s="79">
        <v>0</v>
      </c>
      <c r="E19" s="79">
        <v>0</v>
      </c>
      <c r="F19" s="79">
        <v>0</v>
      </c>
      <c r="G19" s="79">
        <v>-172</v>
      </c>
      <c r="H19" s="79">
        <f t="shared" si="4"/>
        <v>0</v>
      </c>
      <c r="I19" s="130"/>
    </row>
    <row r="20" spans="2:9" ht="17.25" thickTop="1" thickBot="1" x14ac:dyDescent="0.3">
      <c r="B20" s="80" t="s">
        <v>8</v>
      </c>
      <c r="C20" s="76">
        <v>36160</v>
      </c>
      <c r="D20" s="76">
        <v>9332</v>
      </c>
      <c r="E20" s="76">
        <v>5043</v>
      </c>
      <c r="F20" s="76">
        <v>6370</v>
      </c>
      <c r="G20" s="76">
        <v>0</v>
      </c>
      <c r="H20" s="76">
        <f t="shared" si="4"/>
        <v>56905</v>
      </c>
      <c r="I20" s="153"/>
    </row>
    <row r="21" spans="2:9" ht="17.25" thickTop="1" thickBot="1" x14ac:dyDescent="0.3">
      <c r="B21" s="80" t="s">
        <v>21</v>
      </c>
      <c r="C21" s="76">
        <v>34081</v>
      </c>
      <c r="D21" s="76">
        <v>460</v>
      </c>
      <c r="E21" s="76">
        <v>1674</v>
      </c>
      <c r="F21" s="76">
        <v>1913</v>
      </c>
      <c r="G21" s="76">
        <v>0</v>
      </c>
      <c r="H21" s="76">
        <f t="shared" si="4"/>
        <v>38128</v>
      </c>
      <c r="I21" s="153"/>
    </row>
    <row r="22" spans="2:9" ht="17.25" thickTop="1" thickBot="1" x14ac:dyDescent="0.3">
      <c r="B22" s="83" t="s">
        <v>22</v>
      </c>
      <c r="C22" s="79">
        <v>-31513</v>
      </c>
      <c r="D22" s="79">
        <v>-6794</v>
      </c>
      <c r="E22" s="79">
        <v>-2926</v>
      </c>
      <c r="F22" s="79">
        <v>-369</v>
      </c>
      <c r="G22" s="25">
        <v>0</v>
      </c>
      <c r="H22" s="79">
        <f t="shared" si="4"/>
        <v>-41602</v>
      </c>
      <c r="I22" s="153"/>
    </row>
    <row r="23" spans="2:9" ht="17.25" thickTop="1" thickBot="1" x14ac:dyDescent="0.3">
      <c r="B23" s="80" t="s">
        <v>191</v>
      </c>
      <c r="C23" s="76">
        <f>SUM(C21:C22)</f>
        <v>2568</v>
      </c>
      <c r="D23" s="76">
        <f>SUM(D21:D22)</f>
        <v>-6334</v>
      </c>
      <c r="E23" s="76">
        <f>SUM(E21:E22)</f>
        <v>-1252</v>
      </c>
      <c r="F23" s="76">
        <f>SUM(F21:F22)</f>
        <v>1544</v>
      </c>
      <c r="G23" s="76">
        <f>SUM(G21:G22)</f>
        <v>0</v>
      </c>
      <c r="H23" s="76">
        <f t="shared" ref="H23" si="5">SUM(H21:H22)</f>
        <v>-3474</v>
      </c>
      <c r="I23" s="153"/>
    </row>
    <row r="24" spans="2:9" ht="17.25" thickTop="1" thickBot="1" x14ac:dyDescent="0.3">
      <c r="B24" s="83" t="s">
        <v>114</v>
      </c>
      <c r="C24" s="79">
        <v>9203</v>
      </c>
      <c r="D24" s="79">
        <v>295521</v>
      </c>
      <c r="E24" s="79">
        <v>4302</v>
      </c>
      <c r="F24" s="79">
        <v>79</v>
      </c>
      <c r="G24" s="25">
        <v>0</v>
      </c>
      <c r="H24" s="79">
        <f t="shared" ref="H24" si="6">SUM(C24:G24)</f>
        <v>309105</v>
      </c>
    </row>
    <row r="25" spans="2:9" ht="16.5" thickTop="1" x14ac:dyDescent="0.25"/>
  </sheetData>
  <mergeCells count="8">
    <mergeCell ref="B4:B5"/>
    <mergeCell ref="C4:F4"/>
    <mergeCell ref="G4:G5"/>
    <mergeCell ref="H4:H5"/>
    <mergeCell ref="B15:B16"/>
    <mergeCell ref="C15:F15"/>
    <mergeCell ref="G15:G16"/>
    <mergeCell ref="H15:H16"/>
  </mergeCells>
  <hyperlinks>
    <hyperlink ref="A1" location="'Table of contents'!A1" display="Table of contents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workbookViewId="0"/>
  </sheetViews>
  <sheetFormatPr defaultColWidth="10.875" defaultRowHeight="12" x14ac:dyDescent="0.2"/>
  <cols>
    <col min="1" max="1" width="5" style="27" customWidth="1"/>
    <col min="2" max="2" width="55.25" style="21" customWidth="1"/>
    <col min="3" max="5" width="15.125" style="27" customWidth="1"/>
    <col min="6" max="6" width="17.125" style="27" customWidth="1"/>
    <col min="7" max="7" width="3.625" style="27" customWidth="1"/>
    <col min="8" max="16384" width="10.875" style="27"/>
  </cols>
  <sheetData>
    <row r="1" spans="1:18" ht="15.75" x14ac:dyDescent="0.25">
      <c r="A1" s="9" t="s">
        <v>30</v>
      </c>
    </row>
    <row r="2" spans="1:18" x14ac:dyDescent="0.2">
      <c r="A2" s="197"/>
    </row>
    <row r="3" spans="1:18" ht="18.75" thickBot="1" x14ac:dyDescent="0.25">
      <c r="A3" s="197"/>
      <c r="B3" s="200" t="s">
        <v>253</v>
      </c>
    </row>
    <row r="4" spans="1:18" ht="19.5" customHeight="1" thickTop="1" thickBot="1" x14ac:dyDescent="0.25">
      <c r="B4" s="164" t="s">
        <v>225</v>
      </c>
      <c r="C4" s="166" t="s">
        <v>102</v>
      </c>
      <c r="D4" s="180"/>
      <c r="E4" s="181" t="s">
        <v>105</v>
      </c>
      <c r="F4" s="178" t="s">
        <v>245</v>
      </c>
    </row>
    <row r="5" spans="1:18" ht="28.5" customHeight="1" thickTop="1" thickBot="1" x14ac:dyDescent="0.25">
      <c r="B5" s="165"/>
      <c r="C5" s="160" t="s">
        <v>103</v>
      </c>
      <c r="D5" s="160" t="s">
        <v>104</v>
      </c>
      <c r="E5" s="182"/>
      <c r="F5" s="179"/>
    </row>
    <row r="6" spans="1:18" ht="16.5" customHeight="1" thickTop="1" thickBot="1" x14ac:dyDescent="0.25">
      <c r="B6" s="33" t="s">
        <v>254</v>
      </c>
      <c r="C6" s="89">
        <f>SUM(C7:C10)</f>
        <v>205383</v>
      </c>
      <c r="D6" s="89">
        <f>SUM(D7:D10)</f>
        <v>57489</v>
      </c>
      <c r="E6" s="89">
        <f>SUM(E7:E10)</f>
        <v>8593</v>
      </c>
      <c r="F6" s="89">
        <f>SUM(F7:F10)</f>
        <v>271465</v>
      </c>
      <c r="G6" s="153"/>
      <c r="L6" s="130"/>
      <c r="M6" s="130"/>
      <c r="N6" s="130"/>
      <c r="O6" s="130"/>
      <c r="P6" s="130"/>
      <c r="Q6" s="130"/>
      <c r="R6" s="130"/>
    </row>
    <row r="7" spans="1:18" ht="16.5" customHeight="1" thickTop="1" thickBot="1" x14ac:dyDescent="0.25">
      <c r="B7" s="83" t="s">
        <v>247</v>
      </c>
      <c r="C7" s="79">
        <v>134110</v>
      </c>
      <c r="D7" s="79">
        <v>43793</v>
      </c>
      <c r="E7" s="79">
        <v>0</v>
      </c>
      <c r="F7" s="79">
        <f t="shared" ref="F7:F15" si="0">SUM(C7:E7)</f>
        <v>177903</v>
      </c>
      <c r="G7" s="130"/>
      <c r="L7" s="130"/>
      <c r="M7" s="130"/>
      <c r="N7" s="130"/>
      <c r="O7" s="130"/>
      <c r="P7" s="130"/>
      <c r="Q7" s="130"/>
      <c r="R7" s="130"/>
    </row>
    <row r="8" spans="1:18" ht="16.5" customHeight="1" thickTop="1" thickBot="1" x14ac:dyDescent="0.25">
      <c r="B8" s="92" t="s">
        <v>248</v>
      </c>
      <c r="C8" s="198">
        <v>62402</v>
      </c>
      <c r="D8" s="198">
        <v>11632</v>
      </c>
      <c r="E8" s="198">
        <v>0</v>
      </c>
      <c r="F8" s="79">
        <f t="shared" si="0"/>
        <v>74034</v>
      </c>
      <c r="G8" s="130"/>
      <c r="L8" s="130"/>
      <c r="M8" s="130"/>
      <c r="N8" s="130"/>
      <c r="O8" s="130"/>
      <c r="P8" s="130"/>
      <c r="Q8" s="130"/>
      <c r="R8" s="130"/>
    </row>
    <row r="9" spans="1:18" ht="16.5" customHeight="1" thickTop="1" thickBot="1" x14ac:dyDescent="0.25">
      <c r="B9" s="92" t="s">
        <v>249</v>
      </c>
      <c r="C9" s="198">
        <v>0</v>
      </c>
      <c r="D9" s="198">
        <v>0</v>
      </c>
      <c r="E9" s="198">
        <v>5325</v>
      </c>
      <c r="F9" s="79">
        <f t="shared" si="0"/>
        <v>5325</v>
      </c>
      <c r="G9" s="130"/>
      <c r="L9" s="130"/>
      <c r="M9" s="130"/>
      <c r="N9" s="130"/>
      <c r="O9" s="130"/>
      <c r="P9" s="130"/>
      <c r="Q9" s="130"/>
      <c r="R9" s="130"/>
    </row>
    <row r="10" spans="1:18" ht="16.5" customHeight="1" thickTop="1" thickBot="1" x14ac:dyDescent="0.25">
      <c r="B10" s="92" t="s">
        <v>246</v>
      </c>
      <c r="C10" s="198">
        <v>8871</v>
      </c>
      <c r="D10" s="198">
        <v>2064</v>
      </c>
      <c r="E10" s="198">
        <v>3268</v>
      </c>
      <c r="F10" s="79">
        <f t="shared" si="0"/>
        <v>14203</v>
      </c>
      <c r="G10" s="130"/>
      <c r="L10" s="130"/>
      <c r="M10" s="130"/>
      <c r="N10" s="130"/>
      <c r="O10" s="130"/>
      <c r="P10" s="130"/>
      <c r="Q10" s="130"/>
      <c r="R10" s="130"/>
    </row>
    <row r="11" spans="1:18" ht="16.5" customHeight="1" thickTop="1" thickBot="1" x14ac:dyDescent="0.25">
      <c r="B11" s="33" t="s">
        <v>255</v>
      </c>
      <c r="C11" s="89">
        <f>SUM(C12:C15)</f>
        <v>205383</v>
      </c>
      <c r="D11" s="89">
        <f>SUM(D12:D15)</f>
        <v>57489</v>
      </c>
      <c r="E11" s="89">
        <f>SUM(E12:E15)</f>
        <v>8593</v>
      </c>
      <c r="F11" s="89">
        <f>SUM(F12:F15)</f>
        <v>271465</v>
      </c>
      <c r="G11" s="130"/>
      <c r="L11" s="130"/>
      <c r="M11" s="130"/>
      <c r="N11" s="130"/>
      <c r="O11" s="130"/>
      <c r="P11" s="130"/>
      <c r="Q11" s="130"/>
      <c r="R11" s="130"/>
    </row>
    <row r="12" spans="1:18" ht="16.5" customHeight="1" thickTop="1" thickBot="1" x14ac:dyDescent="0.25">
      <c r="B12" s="92" t="s">
        <v>117</v>
      </c>
      <c r="C12" s="198">
        <v>130858</v>
      </c>
      <c r="D12" s="198">
        <v>36266</v>
      </c>
      <c r="E12" s="198">
        <v>4585</v>
      </c>
      <c r="F12" s="79">
        <f t="shared" si="0"/>
        <v>171709</v>
      </c>
      <c r="G12" s="130"/>
      <c r="L12" s="130"/>
      <c r="M12" s="130"/>
      <c r="N12" s="130"/>
      <c r="O12" s="130"/>
      <c r="P12" s="130"/>
      <c r="Q12" s="130"/>
      <c r="R12" s="130"/>
    </row>
    <row r="13" spans="1:18" ht="16.5" customHeight="1" thickTop="1" thickBot="1" x14ac:dyDescent="0.25">
      <c r="B13" s="92" t="s">
        <v>118</v>
      </c>
      <c r="C13" s="198">
        <v>48583</v>
      </c>
      <c r="D13" s="198">
        <v>10043</v>
      </c>
      <c r="E13" s="198">
        <v>1654</v>
      </c>
      <c r="F13" s="79">
        <f t="shared" si="0"/>
        <v>60280</v>
      </c>
      <c r="G13" s="130"/>
      <c r="L13" s="130"/>
      <c r="M13" s="130"/>
      <c r="N13" s="130"/>
      <c r="O13" s="130"/>
      <c r="P13" s="130"/>
      <c r="Q13" s="130"/>
      <c r="R13" s="130"/>
    </row>
    <row r="14" spans="1:18" ht="16.5" customHeight="1" thickTop="1" thickBot="1" x14ac:dyDescent="0.25">
      <c r="B14" s="92" t="s">
        <v>119</v>
      </c>
      <c r="C14" s="198">
        <v>10659</v>
      </c>
      <c r="D14" s="198">
        <v>9469</v>
      </c>
      <c r="E14" s="198">
        <v>133</v>
      </c>
      <c r="F14" s="79">
        <f t="shared" si="0"/>
        <v>20261</v>
      </c>
      <c r="G14" s="130"/>
      <c r="L14" s="130"/>
      <c r="M14" s="130"/>
      <c r="N14" s="130"/>
      <c r="O14" s="130"/>
      <c r="P14" s="130"/>
      <c r="Q14" s="130"/>
      <c r="R14" s="130"/>
    </row>
    <row r="15" spans="1:18" ht="16.5" customHeight="1" thickTop="1" thickBot="1" x14ac:dyDescent="0.25">
      <c r="B15" s="92" t="s">
        <v>120</v>
      </c>
      <c r="C15" s="198">
        <v>15283</v>
      </c>
      <c r="D15" s="198">
        <v>1711</v>
      </c>
      <c r="E15" s="198">
        <v>2221</v>
      </c>
      <c r="F15" s="79">
        <f t="shared" si="0"/>
        <v>19215</v>
      </c>
      <c r="G15" s="130"/>
      <c r="L15" s="130"/>
      <c r="M15" s="130"/>
      <c r="N15" s="130"/>
      <c r="O15" s="130"/>
      <c r="P15" s="130"/>
      <c r="Q15" s="130"/>
      <c r="R15" s="130"/>
    </row>
    <row r="16" spans="1:18" ht="12.75" thickTop="1" x14ac:dyDescent="0.2">
      <c r="B16" s="92"/>
      <c r="C16" s="198"/>
      <c r="D16" s="198"/>
      <c r="E16" s="198"/>
      <c r="F16" s="198"/>
      <c r="G16" s="130"/>
      <c r="L16" s="130"/>
      <c r="M16" s="130"/>
      <c r="N16" s="130"/>
      <c r="O16" s="130"/>
      <c r="P16" s="130"/>
      <c r="Q16" s="130"/>
      <c r="R16" s="130"/>
    </row>
    <row r="17" spans="2:18" x14ac:dyDescent="0.2">
      <c r="B17" s="92"/>
      <c r="G17" s="130"/>
      <c r="H17" s="130"/>
      <c r="I17" s="130"/>
      <c r="J17" s="130"/>
    </row>
    <row r="18" spans="2:18" ht="12.75" thickBot="1" x14ac:dyDescent="0.25">
      <c r="B18" s="92"/>
      <c r="G18" s="130"/>
      <c r="H18" s="130"/>
      <c r="I18" s="130"/>
      <c r="J18" s="130"/>
    </row>
    <row r="19" spans="2:18" ht="19.5" customHeight="1" thickTop="1" thickBot="1" x14ac:dyDescent="0.25">
      <c r="B19" s="164" t="s">
        <v>198</v>
      </c>
      <c r="C19" s="166" t="s">
        <v>102</v>
      </c>
      <c r="D19" s="180"/>
      <c r="E19" s="181" t="s">
        <v>105</v>
      </c>
      <c r="F19" s="178" t="s">
        <v>245</v>
      </c>
      <c r="G19" s="130"/>
      <c r="H19" s="130"/>
      <c r="I19" s="130"/>
      <c r="J19" s="130"/>
    </row>
    <row r="20" spans="2:18" ht="31.5" customHeight="1" thickTop="1" thickBot="1" x14ac:dyDescent="0.25">
      <c r="B20" s="165"/>
      <c r="C20" s="160" t="s">
        <v>103</v>
      </c>
      <c r="D20" s="160" t="s">
        <v>104</v>
      </c>
      <c r="E20" s="182"/>
      <c r="F20" s="179"/>
      <c r="G20" s="130"/>
      <c r="H20" s="130"/>
      <c r="I20" s="130"/>
      <c r="J20" s="130"/>
    </row>
    <row r="21" spans="2:18" ht="16.5" customHeight="1" thickTop="1" thickBot="1" x14ac:dyDescent="0.25">
      <c r="B21" s="33" t="s">
        <v>254</v>
      </c>
      <c r="C21" s="89">
        <f>SUM(C22:C25)</f>
        <v>203169</v>
      </c>
      <c r="D21" s="89">
        <f>SUM(D22:D25)</f>
        <v>55504</v>
      </c>
      <c r="E21" s="89">
        <f>SUM(E22:E25)</f>
        <v>7278</v>
      </c>
      <c r="F21" s="89">
        <f>SUM(F22:F25)</f>
        <v>265951</v>
      </c>
      <c r="G21" s="153"/>
      <c r="L21" s="130"/>
      <c r="M21" s="130"/>
      <c r="N21" s="130"/>
      <c r="O21" s="130"/>
      <c r="P21" s="130"/>
      <c r="Q21" s="130"/>
      <c r="R21" s="130"/>
    </row>
    <row r="22" spans="2:18" ht="16.5" customHeight="1" thickTop="1" thickBot="1" x14ac:dyDescent="0.25">
      <c r="B22" s="83" t="s">
        <v>247</v>
      </c>
      <c r="C22" s="79">
        <v>130344</v>
      </c>
      <c r="D22" s="79">
        <v>42277</v>
      </c>
      <c r="E22" s="79">
        <v>0</v>
      </c>
      <c r="F22" s="79">
        <f t="shared" ref="F22:F25" si="1">SUM(C22:E22)</f>
        <v>172621</v>
      </c>
      <c r="G22" s="130"/>
      <c r="L22" s="130"/>
      <c r="M22" s="130"/>
      <c r="N22" s="130"/>
      <c r="O22" s="130"/>
      <c r="P22" s="130"/>
      <c r="Q22" s="130"/>
      <c r="R22" s="130"/>
    </row>
    <row r="23" spans="2:18" ht="16.5" customHeight="1" thickTop="1" thickBot="1" x14ac:dyDescent="0.25">
      <c r="B23" s="92" t="s">
        <v>248</v>
      </c>
      <c r="C23" s="198">
        <v>63606</v>
      </c>
      <c r="D23" s="198">
        <v>11130</v>
      </c>
      <c r="E23" s="198">
        <v>0</v>
      </c>
      <c r="F23" s="79">
        <f t="shared" si="1"/>
        <v>74736</v>
      </c>
      <c r="G23" s="130"/>
      <c r="L23" s="130"/>
      <c r="M23" s="130"/>
      <c r="N23" s="130"/>
      <c r="O23" s="130"/>
      <c r="P23" s="130"/>
      <c r="Q23" s="130"/>
      <c r="R23" s="130"/>
    </row>
    <row r="24" spans="2:18" ht="16.5" customHeight="1" thickTop="1" thickBot="1" x14ac:dyDescent="0.25">
      <c r="B24" s="92" t="s">
        <v>249</v>
      </c>
      <c r="C24" s="198">
        <v>0</v>
      </c>
      <c r="D24" s="198">
        <v>0</v>
      </c>
      <c r="E24" s="198">
        <v>4424</v>
      </c>
      <c r="F24" s="79">
        <f t="shared" si="1"/>
        <v>4424</v>
      </c>
      <c r="G24" s="130"/>
      <c r="L24" s="130"/>
      <c r="M24" s="130"/>
      <c r="N24" s="130"/>
      <c r="O24" s="130"/>
      <c r="P24" s="130"/>
      <c r="Q24" s="130"/>
      <c r="R24" s="130"/>
    </row>
    <row r="25" spans="2:18" ht="16.5" customHeight="1" thickTop="1" thickBot="1" x14ac:dyDescent="0.25">
      <c r="B25" s="92" t="s">
        <v>246</v>
      </c>
      <c r="C25" s="198">
        <v>9219</v>
      </c>
      <c r="D25" s="198">
        <v>2097</v>
      </c>
      <c r="E25" s="198">
        <v>2854</v>
      </c>
      <c r="F25" s="79">
        <f t="shared" si="1"/>
        <v>14170</v>
      </c>
      <c r="G25" s="130"/>
      <c r="L25" s="130"/>
      <c r="M25" s="130"/>
      <c r="N25" s="130"/>
      <c r="O25" s="130"/>
      <c r="P25" s="130"/>
      <c r="Q25" s="130"/>
      <c r="R25" s="130"/>
    </row>
    <row r="26" spans="2:18" ht="16.5" customHeight="1" thickTop="1" thickBot="1" x14ac:dyDescent="0.25">
      <c r="B26" s="33" t="s">
        <v>255</v>
      </c>
      <c r="C26" s="89">
        <f>SUM(C27:C30)</f>
        <v>203169</v>
      </c>
      <c r="D26" s="89">
        <f>SUM(D27:D30)</f>
        <v>55504</v>
      </c>
      <c r="E26" s="89">
        <f>SUM(E27:E30)</f>
        <v>7278</v>
      </c>
      <c r="F26" s="89">
        <f>SUM(F27:F30)</f>
        <v>265951</v>
      </c>
      <c r="G26" s="130"/>
      <c r="L26" s="130"/>
      <c r="M26" s="130"/>
      <c r="N26" s="130"/>
      <c r="O26" s="130"/>
      <c r="P26" s="130"/>
      <c r="Q26" s="130"/>
      <c r="R26" s="130"/>
    </row>
    <row r="27" spans="2:18" ht="16.5" customHeight="1" thickTop="1" thickBot="1" x14ac:dyDescent="0.25">
      <c r="B27" s="92" t="s">
        <v>117</v>
      </c>
      <c r="C27" s="198">
        <v>133718</v>
      </c>
      <c r="D27" s="198">
        <v>36287</v>
      </c>
      <c r="E27" s="198">
        <v>3924</v>
      </c>
      <c r="F27" s="79">
        <f t="shared" ref="F27:F30" si="2">SUM(C27:E27)</f>
        <v>173929</v>
      </c>
      <c r="G27" s="130"/>
      <c r="L27" s="130"/>
      <c r="M27" s="130"/>
      <c r="N27" s="130"/>
      <c r="O27" s="130"/>
      <c r="P27" s="130"/>
      <c r="Q27" s="130"/>
      <c r="R27" s="130"/>
    </row>
    <row r="28" spans="2:18" ht="16.5" customHeight="1" thickTop="1" thickBot="1" x14ac:dyDescent="0.25">
      <c r="B28" s="92" t="s">
        <v>118</v>
      </c>
      <c r="C28" s="198">
        <v>44532</v>
      </c>
      <c r="D28" s="198">
        <v>8198</v>
      </c>
      <c r="E28" s="198">
        <v>1392</v>
      </c>
      <c r="F28" s="79">
        <f t="shared" si="2"/>
        <v>54122</v>
      </c>
      <c r="G28" s="130"/>
      <c r="L28" s="130"/>
      <c r="M28" s="130"/>
      <c r="N28" s="130"/>
      <c r="O28" s="130"/>
      <c r="P28" s="130"/>
      <c r="Q28" s="130"/>
      <c r="R28" s="130"/>
    </row>
    <row r="29" spans="2:18" ht="16.5" customHeight="1" thickTop="1" thickBot="1" x14ac:dyDescent="0.25">
      <c r="B29" s="92" t="s">
        <v>119</v>
      </c>
      <c r="C29" s="198">
        <v>9187</v>
      </c>
      <c r="D29" s="198">
        <v>9412</v>
      </c>
      <c r="E29" s="198">
        <v>93</v>
      </c>
      <c r="F29" s="79">
        <f t="shared" si="2"/>
        <v>18692</v>
      </c>
      <c r="G29" s="130"/>
      <c r="L29" s="130"/>
      <c r="M29" s="130"/>
      <c r="N29" s="130"/>
      <c r="O29" s="130"/>
      <c r="P29" s="130"/>
      <c r="Q29" s="130"/>
      <c r="R29" s="130"/>
    </row>
    <row r="30" spans="2:18" ht="16.5" customHeight="1" thickTop="1" thickBot="1" x14ac:dyDescent="0.25">
      <c r="B30" s="92" t="s">
        <v>120</v>
      </c>
      <c r="C30" s="198">
        <v>15732</v>
      </c>
      <c r="D30" s="198">
        <v>1607</v>
      </c>
      <c r="E30" s="198">
        <v>1869</v>
      </c>
      <c r="F30" s="79">
        <f t="shared" si="2"/>
        <v>19208</v>
      </c>
      <c r="G30" s="130"/>
      <c r="L30" s="130"/>
      <c r="M30" s="130"/>
      <c r="N30" s="130"/>
      <c r="O30" s="130"/>
      <c r="P30" s="130"/>
      <c r="Q30" s="130"/>
      <c r="R30" s="130"/>
    </row>
    <row r="31" spans="2:18" ht="12.75" thickTop="1" x14ac:dyDescent="0.2"/>
  </sheetData>
  <mergeCells count="8">
    <mergeCell ref="B4:B5"/>
    <mergeCell ref="C4:D4"/>
    <mergeCell ref="E4:E5"/>
    <mergeCell ref="F4:F5"/>
    <mergeCell ref="B19:B20"/>
    <mergeCell ref="C19:D19"/>
    <mergeCell ref="E19:E20"/>
    <mergeCell ref="F19:F20"/>
  </mergeCells>
  <hyperlinks>
    <hyperlink ref="A1" location="'Table of contents'!A1" display="Table of contents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F27"/>
  <sheetViews>
    <sheetView workbookViewId="0">
      <selection activeCell="G8" sqref="G8"/>
    </sheetView>
  </sheetViews>
  <sheetFormatPr defaultColWidth="10.875" defaultRowHeight="15" x14ac:dyDescent="0.2"/>
  <cols>
    <col min="1" max="1" width="5" style="2" customWidth="1"/>
    <col min="2" max="2" width="48.25" style="5" customWidth="1"/>
    <col min="3" max="6" width="14.875" style="2" customWidth="1"/>
    <col min="7" max="16384" width="10.875" style="2"/>
  </cols>
  <sheetData>
    <row r="1" spans="1:6" ht="15.75" x14ac:dyDescent="0.25">
      <c r="A1" s="9" t="s">
        <v>30</v>
      </c>
    </row>
    <row r="2" spans="1:6" ht="15.75" x14ac:dyDescent="0.25">
      <c r="A2" s="9"/>
    </row>
    <row r="3" spans="1:6" ht="18" x14ac:dyDescent="0.25">
      <c r="A3" s="9"/>
      <c r="B3" s="15" t="s">
        <v>115</v>
      </c>
    </row>
    <row r="4" spans="1:6" ht="22.5" customHeight="1" thickBot="1" x14ac:dyDescent="0.25">
      <c r="B4" s="185"/>
      <c r="C4" s="133" t="s">
        <v>225</v>
      </c>
      <c r="D4" s="133" t="s">
        <v>198</v>
      </c>
      <c r="E4" s="184" t="s">
        <v>187</v>
      </c>
    </row>
    <row r="5" spans="1:6" ht="22.5" customHeight="1" thickTop="1" thickBot="1" x14ac:dyDescent="0.25">
      <c r="B5" s="182"/>
      <c r="C5" s="183" t="s">
        <v>116</v>
      </c>
      <c r="D5" s="182"/>
      <c r="E5" s="179"/>
    </row>
    <row r="6" spans="1:6" ht="16.5" thickTop="1" thickBot="1" x14ac:dyDescent="0.25">
      <c r="B6" s="23" t="s">
        <v>15</v>
      </c>
      <c r="C6" s="130">
        <v>271465</v>
      </c>
      <c r="D6" s="130">
        <v>265951</v>
      </c>
      <c r="E6" s="55">
        <f>C6/D6-1</f>
        <v>2.0733142571375929E-2</v>
      </c>
    </row>
    <row r="7" spans="1:6" ht="16.5" thickTop="1" thickBot="1" x14ac:dyDescent="0.25">
      <c r="B7" s="26" t="s">
        <v>185</v>
      </c>
      <c r="C7" s="154">
        <v>271465</v>
      </c>
      <c r="D7" s="154">
        <v>258464</v>
      </c>
      <c r="E7" s="155">
        <f>C7/D7-1</f>
        <v>5.0301009038009159E-2</v>
      </c>
    </row>
    <row r="8" spans="1:6" ht="16.5" thickTop="1" thickBot="1" x14ac:dyDescent="0.25">
      <c r="B8" s="24" t="s">
        <v>8</v>
      </c>
      <c r="C8" s="130">
        <v>53708</v>
      </c>
      <c r="D8" s="130">
        <v>56905</v>
      </c>
      <c r="E8" s="55">
        <f t="shared" ref="E8:E10" si="0">C8/D8-1</f>
        <v>-5.618135488972853E-2</v>
      </c>
    </row>
    <row r="9" spans="1:6" ht="15" customHeight="1" thickTop="1" thickBot="1" x14ac:dyDescent="0.25">
      <c r="B9" s="24" t="s">
        <v>21</v>
      </c>
      <c r="C9" s="130">
        <v>40387</v>
      </c>
      <c r="D9" s="130">
        <v>38128</v>
      </c>
      <c r="E9" s="55">
        <f t="shared" si="0"/>
        <v>5.9247796894670524E-2</v>
      </c>
    </row>
    <row r="10" spans="1:6" ht="15" customHeight="1" thickTop="1" thickBot="1" x14ac:dyDescent="0.25">
      <c r="B10" s="26" t="s">
        <v>186</v>
      </c>
      <c r="C10" s="154">
        <v>40387</v>
      </c>
      <c r="D10" s="154">
        <v>37499</v>
      </c>
      <c r="E10" s="155">
        <f t="shared" si="0"/>
        <v>7.7015387076988739E-2</v>
      </c>
    </row>
    <row r="11" spans="1:6" ht="16.5" thickTop="1" thickBot="1" x14ac:dyDescent="0.25">
      <c r="B11" s="24" t="s">
        <v>121</v>
      </c>
      <c r="C11" s="130">
        <v>-1529</v>
      </c>
      <c r="D11" s="130">
        <v>-3474</v>
      </c>
      <c r="E11" s="55">
        <f>-(C11/D11-1)</f>
        <v>0.55987334484743811</v>
      </c>
    </row>
    <row r="12" spans="1:6" ht="16.5" thickTop="1" thickBot="1" x14ac:dyDescent="0.25">
      <c r="B12" s="24" t="s">
        <v>122</v>
      </c>
      <c r="C12" s="130">
        <v>-1388</v>
      </c>
      <c r="D12" s="130">
        <v>-365</v>
      </c>
      <c r="E12" s="55">
        <f>-(C12/D12-1)</f>
        <v>-2.8027397260273972</v>
      </c>
    </row>
    <row r="13" spans="1:6" ht="16.5" thickTop="1" thickBot="1" x14ac:dyDescent="0.25">
      <c r="B13" s="26" t="s">
        <v>123</v>
      </c>
      <c r="C13" s="130">
        <v>-3553</v>
      </c>
      <c r="D13" s="130">
        <v>-11792</v>
      </c>
      <c r="E13" s="55">
        <f>-(C13/D13-1)</f>
        <v>0.69869402985074625</v>
      </c>
    </row>
    <row r="14" spans="1:6" ht="16.5" thickTop="1" thickBot="1" x14ac:dyDescent="0.25">
      <c r="B14" s="24" t="s">
        <v>174</v>
      </c>
      <c r="C14" s="130">
        <v>-4941</v>
      </c>
      <c r="D14" s="130">
        <v>-12157</v>
      </c>
      <c r="E14" s="55">
        <f>-(C14/D14-1)</f>
        <v>0.5935674919799292</v>
      </c>
    </row>
    <row r="15" spans="1:6" ht="15.75" thickTop="1" x14ac:dyDescent="0.2">
      <c r="B15" s="21"/>
      <c r="C15" s="27"/>
      <c r="D15" s="27"/>
      <c r="E15" s="27"/>
      <c r="F15" s="27"/>
    </row>
    <row r="16" spans="1:6" x14ac:dyDescent="0.2">
      <c r="B16" s="21"/>
      <c r="C16" s="27"/>
      <c r="D16" s="27"/>
      <c r="E16" s="27"/>
      <c r="F16" s="27"/>
    </row>
    <row r="17" spans="3:6" x14ac:dyDescent="0.2">
      <c r="C17" s="27"/>
      <c r="D17" s="27"/>
      <c r="E17" s="27"/>
      <c r="F17" s="27"/>
    </row>
    <row r="18" spans="3:6" x14ac:dyDescent="0.2">
      <c r="C18" s="27"/>
      <c r="D18" s="27"/>
      <c r="E18" s="27"/>
      <c r="F18" s="27"/>
    </row>
    <row r="19" spans="3:6" x14ac:dyDescent="0.2">
      <c r="C19" s="27"/>
      <c r="D19" s="27"/>
      <c r="E19" s="27"/>
      <c r="F19" s="27"/>
    </row>
    <row r="20" spans="3:6" x14ac:dyDescent="0.2">
      <c r="C20" s="27"/>
      <c r="D20" s="27"/>
      <c r="E20" s="27"/>
      <c r="F20" s="27"/>
    </row>
    <row r="21" spans="3:6" x14ac:dyDescent="0.2">
      <c r="C21" s="27"/>
      <c r="D21" s="27"/>
      <c r="E21" s="27"/>
      <c r="F21" s="27"/>
    </row>
    <row r="22" spans="3:6" x14ac:dyDescent="0.2">
      <c r="C22" s="27"/>
      <c r="D22" s="27"/>
      <c r="E22" s="27"/>
      <c r="F22" s="27"/>
    </row>
    <row r="23" spans="3:6" x14ac:dyDescent="0.2">
      <c r="C23" s="27"/>
      <c r="D23" s="27"/>
      <c r="E23" s="27"/>
      <c r="F23" s="27"/>
    </row>
    <row r="24" spans="3:6" x14ac:dyDescent="0.2">
      <c r="C24" s="27"/>
      <c r="D24" s="27"/>
      <c r="E24" s="27"/>
      <c r="F24" s="27"/>
    </row>
    <row r="25" spans="3:6" x14ac:dyDescent="0.2">
      <c r="C25" s="27"/>
    </row>
    <row r="26" spans="3:6" x14ac:dyDescent="0.2">
      <c r="C26" s="27"/>
      <c r="D26" s="27"/>
      <c r="E26" s="27"/>
      <c r="F26" s="27"/>
    </row>
    <row r="27" spans="3:6" x14ac:dyDescent="0.2">
      <c r="C27" s="27"/>
      <c r="D27" s="27"/>
      <c r="E27" s="27"/>
      <c r="F27" s="27"/>
    </row>
  </sheetData>
  <mergeCells count="3">
    <mergeCell ref="C5:D5"/>
    <mergeCell ref="E4:E5"/>
    <mergeCell ref="B4:B5"/>
  </mergeCells>
  <phoneticPr fontId="19" type="noConversion"/>
  <hyperlinks>
    <hyperlink ref="A1" location="'Table of contents'!A1" display="Table of contents"/>
  </hyperlinks>
  <pageMargins left="0.75000000000000011" right="0.75000000000000011" top="1" bottom="1" header="0.5" footer="0.5"/>
  <pageSetup paperSize="9" scale="90" orientation="landscape" horizontalDpi="4294967292" verticalDpi="4294967292"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9</vt:i4>
      </vt:variant>
    </vt:vector>
  </HeadingPairs>
  <TitlesOfParts>
    <vt:vector size="24" baseType="lpstr">
      <vt:lpstr>Table of contents</vt:lpstr>
      <vt:lpstr>Income statements and OCI</vt:lpstr>
      <vt:lpstr>Statement of financial position</vt:lpstr>
      <vt:lpstr>Changes in shareholders' equity</vt:lpstr>
      <vt:lpstr>Statement of cash flows</vt:lpstr>
      <vt:lpstr>Operating segments</vt:lpstr>
      <vt:lpstr>Geographical segments</vt:lpstr>
      <vt:lpstr>Division of revenues</vt:lpstr>
      <vt:lpstr>Income statement - analytical</vt:lpstr>
      <vt:lpstr>Operating ratios</vt:lpstr>
      <vt:lpstr>Hotel portfolio</vt:lpstr>
      <vt:lpstr>Clients</vt:lpstr>
      <vt:lpstr>Employment</vt:lpstr>
      <vt:lpstr>Structure of the Group</vt:lpstr>
      <vt:lpstr>Shareholders</vt:lpstr>
      <vt:lpstr>Clients!_Toc293035359</vt:lpstr>
      <vt:lpstr>Employment!_Toc293035359</vt:lpstr>
      <vt:lpstr>'Hotel portfolio'!_Toc293035359</vt:lpstr>
      <vt:lpstr>'Income statement - analytical'!_Toc293035359</vt:lpstr>
      <vt:lpstr>'Operating ratios'!_Toc293035359</vt:lpstr>
      <vt:lpstr>'Operating segments'!_Toc293035359</vt:lpstr>
      <vt:lpstr>Shareholders!_Toc293035359</vt:lpstr>
      <vt:lpstr>'Statement of cash flows'!_Toc293035359</vt:lpstr>
      <vt:lpstr>'Table of contents'!Print_Area</vt:lpstr>
    </vt:vector>
  </TitlesOfParts>
  <Company>NOBILI PARTNERS Sp. z o.o.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RUTKOWSKA Magdalena</dc:creator>
  <cp:lastModifiedBy>LESNICZEK Olga</cp:lastModifiedBy>
  <cp:lastPrinted>2018-04-13T15:35:43Z</cp:lastPrinted>
  <dcterms:created xsi:type="dcterms:W3CDTF">2014-05-05T23:42:10Z</dcterms:created>
  <dcterms:modified xsi:type="dcterms:W3CDTF">2018-04-27T06:43:07Z</dcterms:modified>
</cp:coreProperties>
</file>