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12480" yWindow="-420" windowWidth="15735" windowHeight="13305" tabRatio="852"/>
  </bookViews>
  <sheets>
    <sheet name="Table of contents" sheetId="1" r:id="rId1"/>
    <sheet name="Income statements and OCI" sheetId="11" r:id="rId2"/>
    <sheet name="Statement of financial position" sheetId="21" r:id="rId3"/>
    <sheet name="Changes in shareholders' equity" sheetId="25" r:id="rId4"/>
    <sheet name="Statement of cash flows" sheetId="24" r:id="rId5"/>
    <sheet name="Segment reporting" sheetId="28" r:id="rId6"/>
    <sheet name="Income statement - analytical" sheetId="36" r:id="rId7"/>
    <sheet name="Operating ratios" sheetId="34" r:id="rId8"/>
    <sheet name="Hotel portfolio" sheetId="33" r:id="rId9"/>
    <sheet name="Clients" sheetId="35" r:id="rId10"/>
    <sheet name="Employment" sheetId="29" r:id="rId11"/>
    <sheet name="Structure of the Group" sheetId="30" r:id="rId12"/>
    <sheet name="Shareholders" sheetId="32" r:id="rId13"/>
  </sheets>
  <definedNames>
    <definedName name="_Toc293035359" localSheetId="9">Clients!$B$3</definedName>
    <definedName name="_Toc293035359" localSheetId="10">Employment!$B$3</definedName>
    <definedName name="_Toc293035359" localSheetId="8">'Hotel portfolio'!$B$3</definedName>
    <definedName name="_Toc293035359" localSheetId="6">'Income statement - analytical'!$B$3</definedName>
    <definedName name="_Toc293035359" localSheetId="7">'Operating ratios'!$B$3</definedName>
    <definedName name="_Toc293035359" localSheetId="5">'Segment reporting'!$B$3</definedName>
    <definedName name="_Toc293035359" localSheetId="12">Shareholders!$B$3</definedName>
    <definedName name="_Toc293035359" localSheetId="4">'Statement of cash flows'!$B$3</definedName>
    <definedName name="_Toc293035359" localSheetId="11">'Structure of the Group'!$B$3</definedName>
    <definedName name="_xlnm.Print_Area" localSheetId="0">'Table of contents'!$A$1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29" l="1"/>
  <c r="E10" i="29" s="1"/>
  <c r="C10" i="29"/>
  <c r="E9" i="29"/>
  <c r="E8" i="29"/>
  <c r="E7" i="29"/>
  <c r="E6" i="29"/>
  <c r="D15" i="33"/>
  <c r="E12" i="33"/>
  <c r="D12" i="33"/>
  <c r="C12" i="33"/>
  <c r="E7" i="33"/>
  <c r="D7" i="33"/>
  <c r="C7" i="33"/>
  <c r="H75" i="34"/>
  <c r="E75" i="34"/>
  <c r="H74" i="34"/>
  <c r="E74" i="34"/>
  <c r="H71" i="34"/>
  <c r="E71" i="34"/>
  <c r="H70" i="34"/>
  <c r="E70" i="34"/>
  <c r="H67" i="34"/>
  <c r="E67" i="34"/>
  <c r="H66" i="34"/>
  <c r="E66" i="34"/>
  <c r="H63" i="34"/>
  <c r="E63" i="34"/>
  <c r="H62" i="34"/>
  <c r="E62" i="34"/>
  <c r="H55" i="34"/>
  <c r="E55" i="34"/>
  <c r="H54" i="34"/>
  <c r="E54" i="34"/>
  <c r="H51" i="34"/>
  <c r="E51" i="34"/>
  <c r="H50" i="34"/>
  <c r="E50" i="34"/>
  <c r="H47" i="34"/>
  <c r="E47" i="34"/>
  <c r="H46" i="34"/>
  <c r="E46" i="34"/>
  <c r="H37" i="34"/>
  <c r="E37" i="34"/>
  <c r="H36" i="34"/>
  <c r="E36" i="34"/>
  <c r="H33" i="34"/>
  <c r="E33" i="34"/>
  <c r="H32" i="34"/>
  <c r="E32" i="34"/>
  <c r="H29" i="34"/>
  <c r="E29" i="34"/>
  <c r="H28" i="34"/>
  <c r="E28" i="34"/>
  <c r="H25" i="34"/>
  <c r="E25" i="34"/>
  <c r="H24" i="34"/>
  <c r="E24" i="34"/>
  <c r="H17" i="34"/>
  <c r="E17" i="34"/>
  <c r="H16" i="34"/>
  <c r="E16" i="34"/>
  <c r="H13" i="34"/>
  <c r="E13" i="34"/>
  <c r="H12" i="34"/>
  <c r="E12" i="34"/>
  <c r="H9" i="34"/>
  <c r="E9" i="34"/>
  <c r="H8" i="34"/>
  <c r="E8" i="34"/>
  <c r="F37" i="28"/>
  <c r="F34" i="28"/>
  <c r="F33" i="28"/>
  <c r="F32" i="28"/>
  <c r="E31" i="28"/>
  <c r="E35" i="28" s="1"/>
  <c r="F30" i="28"/>
  <c r="F29" i="28"/>
  <c r="E29" i="28"/>
  <c r="D29" i="28"/>
  <c r="D31" i="28" s="1"/>
  <c r="D35" i="28" s="1"/>
  <c r="C29" i="28"/>
  <c r="C31" i="28" s="1"/>
  <c r="F28" i="28"/>
  <c r="F27" i="28"/>
  <c r="F26" i="28"/>
  <c r="F25" i="28"/>
  <c r="F24" i="28"/>
  <c r="C7" i="36"/>
  <c r="C10" i="36"/>
  <c r="F19" i="28"/>
  <c r="F16" i="28"/>
  <c r="F15" i="28"/>
  <c r="F14" i="28"/>
  <c r="E13" i="28"/>
  <c r="E17" i="28" s="1"/>
  <c r="F12" i="28"/>
  <c r="F11" i="28"/>
  <c r="E11" i="28"/>
  <c r="D11" i="28"/>
  <c r="D13" i="28" s="1"/>
  <c r="D17" i="28" s="1"/>
  <c r="C11" i="28"/>
  <c r="C13" i="28" s="1"/>
  <c r="F10" i="28"/>
  <c r="F9" i="28"/>
  <c r="F8" i="28"/>
  <c r="F7" i="28"/>
  <c r="F6" i="28"/>
  <c r="E6" i="28"/>
  <c r="D6" i="28"/>
  <c r="C6" i="28"/>
  <c r="D34" i="24"/>
  <c r="C34" i="24"/>
  <c r="D28" i="24"/>
  <c r="C28" i="24"/>
  <c r="D7" i="24"/>
  <c r="D19" i="24" s="1"/>
  <c r="D21" i="24" s="1"/>
  <c r="D35" i="24" s="1"/>
  <c r="D38" i="24" s="1"/>
  <c r="C7" i="24"/>
  <c r="C19" i="24" s="1"/>
  <c r="C21" i="24" s="1"/>
  <c r="C35" i="24" s="1"/>
  <c r="C38" i="24" s="1"/>
  <c r="C6" i="24"/>
  <c r="D6" i="24"/>
  <c r="H27" i="25"/>
  <c r="H26" i="25"/>
  <c r="G25" i="25"/>
  <c r="F25" i="25"/>
  <c r="E25" i="25"/>
  <c r="D25" i="25"/>
  <c r="H25" i="25" s="1"/>
  <c r="C25" i="25"/>
  <c r="H24" i="25"/>
  <c r="H23" i="25"/>
  <c r="G22" i="25"/>
  <c r="G28" i="25" s="1"/>
  <c r="F22" i="25"/>
  <c r="F28" i="25" s="1"/>
  <c r="E22" i="25"/>
  <c r="E28" i="25" s="1"/>
  <c r="D22" i="25"/>
  <c r="D28" i="25" s="1"/>
  <c r="C22" i="25"/>
  <c r="C28" i="25" s="1"/>
  <c r="H28" i="25" s="1"/>
  <c r="E20" i="25"/>
  <c r="D20" i="25"/>
  <c r="C20" i="25"/>
  <c r="H19" i="25"/>
  <c r="G18" i="25"/>
  <c r="G20" i="25" s="1"/>
  <c r="F18" i="25"/>
  <c r="E18" i="25"/>
  <c r="D18" i="25"/>
  <c r="C18" i="25"/>
  <c r="H18" i="25" s="1"/>
  <c r="H17" i="25"/>
  <c r="H16" i="25"/>
  <c r="G15" i="25"/>
  <c r="F15" i="25"/>
  <c r="F20" i="25" s="1"/>
  <c r="E15" i="25"/>
  <c r="D15" i="25"/>
  <c r="C15" i="25"/>
  <c r="H15" i="25" s="1"/>
  <c r="H12" i="25"/>
  <c r="H11" i="25"/>
  <c r="G10" i="25"/>
  <c r="G13" i="25" s="1"/>
  <c r="F10" i="25"/>
  <c r="F13" i="25" s="1"/>
  <c r="E10" i="25"/>
  <c r="E13" i="25" s="1"/>
  <c r="D10" i="25"/>
  <c r="D13" i="25" s="1"/>
  <c r="C10" i="25"/>
  <c r="H10" i="25" s="1"/>
  <c r="H9" i="25"/>
  <c r="H8" i="25"/>
  <c r="H7" i="25"/>
  <c r="E44" i="21"/>
  <c r="D44" i="21"/>
  <c r="C44" i="21"/>
  <c r="E36" i="21"/>
  <c r="D36" i="21"/>
  <c r="C36" i="21"/>
  <c r="E30" i="21"/>
  <c r="E29" i="21" s="1"/>
  <c r="E55" i="21" s="1"/>
  <c r="D30" i="21"/>
  <c r="C30" i="21"/>
  <c r="C29" i="21" s="1"/>
  <c r="C55" i="21" s="1"/>
  <c r="D29" i="21"/>
  <c r="D55" i="21" s="1"/>
  <c r="C25" i="21"/>
  <c r="E16" i="21"/>
  <c r="D16" i="21"/>
  <c r="C16" i="21"/>
  <c r="E6" i="21"/>
  <c r="E25" i="21" s="1"/>
  <c r="D6" i="21"/>
  <c r="D25" i="21" s="1"/>
  <c r="C6" i="21"/>
  <c r="C52" i="11"/>
  <c r="D46" i="11"/>
  <c r="C46" i="11"/>
  <c r="D37" i="11"/>
  <c r="D47" i="11" s="1"/>
  <c r="D50" i="11" s="1"/>
  <c r="D52" i="11" s="1"/>
  <c r="C37" i="11"/>
  <c r="C47" i="11" s="1"/>
  <c r="D33" i="11"/>
  <c r="C33" i="11"/>
  <c r="C14" i="11"/>
  <c r="C16" i="11" s="1"/>
  <c r="C21" i="11" s="1"/>
  <c r="C26" i="11" s="1"/>
  <c r="C28" i="11" s="1"/>
  <c r="D12" i="11"/>
  <c r="D14" i="11" s="1"/>
  <c r="D16" i="11" s="1"/>
  <c r="D21" i="11" s="1"/>
  <c r="D26" i="11" s="1"/>
  <c r="D28" i="11" s="1"/>
  <c r="C12" i="11"/>
  <c r="C35" i="28" l="1"/>
  <c r="F35" i="28" s="1"/>
  <c r="F31" i="28"/>
  <c r="C17" i="28"/>
  <c r="F17" i="28" s="1"/>
  <c r="F13" i="28"/>
  <c r="H22" i="25"/>
  <c r="H20" i="25"/>
  <c r="C13" i="25"/>
  <c r="H13" i="25" s="1"/>
  <c r="F15" i="33"/>
  <c r="F14" i="33"/>
  <c r="F13" i="33"/>
  <c r="F10" i="33"/>
  <c r="F9" i="33"/>
  <c r="F8" i="33"/>
  <c r="F12" i="33"/>
  <c r="F7" i="33"/>
  <c r="E14" i="36"/>
  <c r="E13" i="36"/>
  <c r="E12" i="36"/>
  <c r="E11" i="36"/>
  <c r="E10" i="36"/>
  <c r="E9" i="36"/>
  <c r="E8" i="36"/>
  <c r="E7" i="36"/>
  <c r="E6" i="36"/>
  <c r="B16" i="1"/>
  <c r="B15" i="1"/>
  <c r="B14" i="1"/>
  <c r="B13" i="1"/>
  <c r="B12" i="1"/>
  <c r="B11" i="1"/>
  <c r="B10" i="1"/>
  <c r="B9" i="1"/>
  <c r="B8" i="1"/>
  <c r="B7" i="1"/>
  <c r="B5" i="1"/>
  <c r="B6" i="1"/>
</calcChain>
</file>

<file path=xl/sharedStrings.xml><?xml version="1.0" encoding="utf-8"?>
<sst xmlns="http://schemas.openxmlformats.org/spreadsheetml/2006/main" count="436" uniqueCount="251">
  <si>
    <t>1.</t>
  </si>
  <si>
    <t>2.</t>
  </si>
  <si>
    <t>3.</t>
  </si>
  <si>
    <t>4.</t>
  </si>
  <si>
    <t>5.</t>
  </si>
  <si>
    <t>7.</t>
  </si>
  <si>
    <t>8.</t>
  </si>
  <si>
    <t xml:space="preserve">EBITDAR </t>
  </si>
  <si>
    <t>EBITDAR</t>
  </si>
  <si>
    <t>9.</t>
  </si>
  <si>
    <t>10.</t>
  </si>
  <si>
    <t>11.</t>
  </si>
  <si>
    <t>12.</t>
  </si>
  <si>
    <t>Accor S.A.</t>
  </si>
  <si>
    <t>Aviva Otwarty Fundusz Emerytalny Aviva BZ WBK</t>
  </si>
  <si>
    <t>Net sales</t>
  </si>
  <si>
    <t>Outsourced services</t>
  </si>
  <si>
    <t>Employee benefit expense</t>
  </si>
  <si>
    <t>Raw materials and energy used</t>
  </si>
  <si>
    <t>Taxes and charges</t>
  </si>
  <si>
    <t>Consolidated income statement</t>
  </si>
  <si>
    <t>Operating EBITDA</t>
  </si>
  <si>
    <t>Depreciation and amortisation</t>
  </si>
  <si>
    <t>Result of other one-off events</t>
  </si>
  <si>
    <t>Finance income</t>
  </si>
  <si>
    <t>Finance costs</t>
  </si>
  <si>
    <t>Share of net losses of associates</t>
  </si>
  <si>
    <t>Income tax expense</t>
  </si>
  <si>
    <t>- attributable to owners of the parent</t>
  </si>
  <si>
    <t>- attributable to non-controlling interests</t>
  </si>
  <si>
    <t>Table of contents</t>
  </si>
  <si>
    <t>Consolidated statement of financial position</t>
  </si>
  <si>
    <t>Non-current assets</t>
  </si>
  <si>
    <t>Property, plant and equipment</t>
  </si>
  <si>
    <t>Intangible assets, of which:</t>
  </si>
  <si>
    <t>- goodwill</t>
  </si>
  <si>
    <t>Investments in associates</t>
  </si>
  <si>
    <t>Other financial assets</t>
  </si>
  <si>
    <t>Investment property</t>
  </si>
  <si>
    <t>Other long-term investments</t>
  </si>
  <si>
    <t>Deferred tax assets</t>
  </si>
  <si>
    <t>Other long-term assets</t>
  </si>
  <si>
    <t>Current assets</t>
  </si>
  <si>
    <t>Inventories</t>
  </si>
  <si>
    <t>Trade receivables</t>
  </si>
  <si>
    <t>Income tax receivables</t>
  </si>
  <si>
    <t>Other short-term receivables</t>
  </si>
  <si>
    <t>Financial assets at fair value through profit or loss</t>
  </si>
  <si>
    <t>Cash and cash equivalents</t>
  </si>
  <si>
    <t>Assets classified as held for sale</t>
  </si>
  <si>
    <t>TOTAL ASSETS</t>
  </si>
  <si>
    <t>Assets</t>
  </si>
  <si>
    <t>As at:</t>
  </si>
  <si>
    <t>Equity and liabilities</t>
  </si>
  <si>
    <t>Equity</t>
  </si>
  <si>
    <t>Equity attributable to owners of the parent</t>
  </si>
  <si>
    <t>Share capital</t>
  </si>
  <si>
    <t>Reserves</t>
  </si>
  <si>
    <t>Retained earnings</t>
  </si>
  <si>
    <t>Foreign currency translation reserve</t>
  </si>
  <si>
    <t>Non-controlling interests</t>
  </si>
  <si>
    <t>Non-current liabilities</t>
  </si>
  <si>
    <t>Borrowings</t>
  </si>
  <si>
    <t>Deferred tax liabilities</t>
  </si>
  <si>
    <t>Other non-current liabilities</t>
  </si>
  <si>
    <t>Provision for retirement benefits and similar obligations</t>
  </si>
  <si>
    <t>Provisions for liabilities</t>
  </si>
  <si>
    <t>Current liabilities</t>
  </si>
  <si>
    <t>Trade payables</t>
  </si>
  <si>
    <t>Current tax liabilities</t>
  </si>
  <si>
    <t>Other current liabilities</t>
  </si>
  <si>
    <t>TOTAL EQUITY AND LIABILITIES</t>
  </si>
  <si>
    <t>Bonds</t>
  </si>
  <si>
    <t>Liabilities associated with assets classified as held for sale</t>
  </si>
  <si>
    <t>Retained
earnings</t>
  </si>
  <si>
    <t>Foreign
currency
translation
reserve</t>
  </si>
  <si>
    <t>Non-controlling
interests</t>
  </si>
  <si>
    <t>Total</t>
  </si>
  <si>
    <t>Consolidated statement of changes in shareholders’ equity</t>
  </si>
  <si>
    <t>- net profit for the period</t>
  </si>
  <si>
    <t>- other comprehensive income/(loss)</t>
  </si>
  <si>
    <t>- dividends</t>
  </si>
  <si>
    <t>- net loss for the period</t>
  </si>
  <si>
    <t>Total comprehensive income/(loss) for the period</t>
  </si>
  <si>
    <t>Balance as at January 1, 2015</t>
  </si>
  <si>
    <t>- accounting for business combination under common
control</t>
  </si>
  <si>
    <t>Consolidated statement of cash flows</t>
  </si>
  <si>
    <t>OPERATING ACTIVITIES</t>
  </si>
  <si>
    <t>Adjustments:</t>
  </si>
  <si>
    <t>Foreign exchange gain</t>
  </si>
  <si>
    <t>Change in receivables</t>
  </si>
  <si>
    <t>Change in deferred revenue</t>
  </si>
  <si>
    <t>Change in provisions</t>
  </si>
  <si>
    <t>Change in inventories</t>
  </si>
  <si>
    <t>Other adjustments</t>
  </si>
  <si>
    <t>Cash generated from operations</t>
  </si>
  <si>
    <t>Income taxes paid</t>
  </si>
  <si>
    <t>INVESTING ACTIVITIES</t>
  </si>
  <si>
    <t>Net cash generated by operating activities</t>
  </si>
  <si>
    <t>Interest received</t>
  </si>
  <si>
    <t>Other investing cash inflows</t>
  </si>
  <si>
    <t>FINANCING ACTIVITIES</t>
  </si>
  <si>
    <t>Proceeds from borrowings</t>
  </si>
  <si>
    <t>Interest paid and other financing cash outflows resulting from received borrowings</t>
  </si>
  <si>
    <t xml:space="preserve">Change in cash and cash equivalents </t>
  </si>
  <si>
    <t>Effects of exchange rate changes on the balance of cash held in foreign currencies</t>
  </si>
  <si>
    <t>Segment reporting</t>
  </si>
  <si>
    <t>Operating segments</t>
  </si>
  <si>
    <t>Up&amp;Midscale
Hotels</t>
  </si>
  <si>
    <t>Economy 
Hotels</t>
  </si>
  <si>
    <t>Unallocated
operations and
consolidation
adjustments</t>
  </si>
  <si>
    <t>Segment revenue, of which:</t>
  </si>
  <si>
    <t>Sale to external clients</t>
  </si>
  <si>
    <t>Operating profit (loss) without the effects of one-off events</t>
  </si>
  <si>
    <t>Result of one-off events</t>
  </si>
  <si>
    <t>Operating profit (loss) (EBIT)</t>
  </si>
  <si>
    <t>Finance income/costs</t>
  </si>
  <si>
    <t>Income tax</t>
  </si>
  <si>
    <t>Net profit (loss)</t>
  </si>
  <si>
    <t>Capital expenditure</t>
  </si>
  <si>
    <t>Income statement – analytical approach</t>
  </si>
  <si>
    <t>as reported</t>
  </si>
  <si>
    <t>Poland</t>
  </si>
  <si>
    <t>Hungary</t>
  </si>
  <si>
    <t>Czech Republic</t>
  </si>
  <si>
    <t>Other countries</t>
  </si>
  <si>
    <t>Operating loss (EBIT) without the effects of one-off events</t>
  </si>
  <si>
    <t>Operating loss (EBIT)</t>
  </si>
  <si>
    <t xml:space="preserve">  Net result from financing activities</t>
  </si>
  <si>
    <t>Operating ratios</t>
  </si>
  <si>
    <t>Operating ratios of owned hotels* by category</t>
  </si>
  <si>
    <t>Orbis Hotel Group</t>
  </si>
  <si>
    <t>Occupancy rate (%)</t>
  </si>
  <si>
    <t>Average Room Rate (ARR) in PLN (net of VAT)</t>
  </si>
  <si>
    <t>Revenue per Available Room (RevPAR) in PLN</t>
  </si>
  <si>
    <t>Economy Hotels</t>
  </si>
  <si>
    <t>Up&amp;Midscale Hotels (3 stars and more)</t>
  </si>
  <si>
    <t>Operating ratios of owned hotels* by geographical segments</t>
  </si>
  <si>
    <t>Operating ratios of managed and franchised hotels by category</t>
  </si>
  <si>
    <t>Operating ratios of managed and franchised hotels by geographical segments</t>
  </si>
  <si>
    <t>The Orbis Group’s hotel portfolio</t>
  </si>
  <si>
    <t>Number of hotels, of which:</t>
  </si>
  <si>
    <t>Owned and leased hotels</t>
  </si>
  <si>
    <t>Managed hotels</t>
  </si>
  <si>
    <t>Franchised hotels</t>
  </si>
  <si>
    <t>Number of rooms, of which in:</t>
  </si>
  <si>
    <t>Structure of the Orbis Group's clients</t>
  </si>
  <si>
    <t>Orbis Group</t>
  </si>
  <si>
    <t>Business</t>
  </si>
  <si>
    <t>Leisure</t>
  </si>
  <si>
    <t>Average employment in Orbis Group</t>
  </si>
  <si>
    <t>The structure of the Group</t>
  </si>
  <si>
    <t>Shareholder</t>
  </si>
  <si>
    <t>The Issuer’s shareholders</t>
  </si>
  <si>
    <t>Number of shares and
voting rights</t>
  </si>
  <si>
    <t>Percentage share of share capital and no. Of voting rights at the GM</t>
  </si>
  <si>
    <t>Gain on disposal of total or partial interest in subsidiaries, affiliates and associates</t>
  </si>
  <si>
    <t>Earnings per ordinary share</t>
  </si>
  <si>
    <t>Basic and diluted profit per share attributable to owners of the parent for the period (in PLN)</t>
  </si>
  <si>
    <t>Repayment of borrowings</t>
  </si>
  <si>
    <t>Interest, borrowing costs and dividends</t>
  </si>
  <si>
    <t>Gain on disposal of partial or total interests in subsidiaries, affiliates and associates</t>
  </si>
  <si>
    <t>Other expenses by nature</t>
  </si>
  <si>
    <t>Net other operating income/(expenses)</t>
  </si>
  <si>
    <t>Rental expense</t>
  </si>
  <si>
    <t>Restructuring cost</t>
  </si>
  <si>
    <t>Deferred revenue</t>
  </si>
  <si>
    <t>Net cash outflow to acquire interest in related parties</t>
  </si>
  <si>
    <t>Net cash used in investing activities</t>
  </si>
  <si>
    <t>Cash and cash equivalents at the beginning of the period</t>
  </si>
  <si>
    <t>Cash and cash equivalents at the end of the period</t>
  </si>
  <si>
    <t>Items that may be reclassified subsequently to profit or loss:</t>
  </si>
  <si>
    <t>Exchange differences on translating foreign operations</t>
  </si>
  <si>
    <t>Consolidated statement of comprehensive income</t>
  </si>
  <si>
    <t>Attributable to:</t>
  </si>
  <si>
    <t>Owners of the parent</t>
  </si>
  <si>
    <t>Items that will not be reclassified subsequently to profit or loss:</t>
  </si>
  <si>
    <t>Actuarial gains/losses arising from the defined benefit plan</t>
  </si>
  <si>
    <t>Other financial liabilities</t>
  </si>
  <si>
    <t>The effective portion of the gain or loss on the hedging instrument entered into for cash flow hedges</t>
  </si>
  <si>
    <t>Profit before tax</t>
  </si>
  <si>
    <t>Other comprehensive income after tax</t>
  </si>
  <si>
    <t>Net cash generated by/(used in) financing activities</t>
  </si>
  <si>
    <t>Liabilities accociated with tangible assets</t>
  </si>
  <si>
    <t>1st quarter of 2015</t>
  </si>
  <si>
    <t>March 31, 2015</t>
  </si>
  <si>
    <t>7,1 p.p.</t>
  </si>
  <si>
    <t>3,2 p.p.</t>
  </si>
  <si>
    <t>2,4 p.p.</t>
  </si>
  <si>
    <t>6,3 p.p.</t>
  </si>
  <si>
    <t>Nationale-Nederlanden Otwarty Fundusz Emerytalny (formerly ING Otwarty Fundusz Emerytalny)</t>
  </si>
  <si>
    <t>December 31, 2015</t>
  </si>
  <si>
    <r>
      <t>Consolidated net sales and EBITDAR by geographical segments [</t>
    </r>
    <r>
      <rPr>
        <sz val="9"/>
        <color rgb="FFFFFFFF"/>
        <rFont val="Arial"/>
        <family val="2"/>
        <charset val="238"/>
      </rPr>
      <t>million PLN</t>
    </r>
    <r>
      <rPr>
        <b/>
        <sz val="9"/>
        <color rgb="FFFFFFFF"/>
        <rFont val="Arial"/>
        <family val="2"/>
        <charset val="238"/>
      </rPr>
      <t>]</t>
    </r>
  </si>
  <si>
    <t>5,2 p.p.</t>
  </si>
  <si>
    <t>* An associate accounted for in the consolidated financial statements using the equity method
** Company excluded from consolidation, it does not pursue business activities</t>
  </si>
  <si>
    <t>3,5 p.p.</t>
  </si>
  <si>
    <t>1,5 p.p.</t>
  </si>
  <si>
    <t>2,1 p.p.</t>
  </si>
  <si>
    <t>Income tax relating to items that will not be reclassified sebsequently</t>
  </si>
  <si>
    <t>Income tax relating to items that may be reclassified sebsequently</t>
  </si>
  <si>
    <t>Balance as at March 31, 2015</t>
  </si>
  <si>
    <t>Balance as at December 31, 2015</t>
  </si>
  <si>
    <t>Twelve months ended December 31, 2015</t>
  </si>
  <si>
    <t>5,9 p.p.</t>
  </si>
  <si>
    <t>Revaluation of non-current assets</t>
  </si>
  <si>
    <t>Short-term financial assets</t>
  </si>
  <si>
    <t>Result on sale and liquidation of real property</t>
  </si>
  <si>
    <t>Gain from investing activities</t>
  </si>
  <si>
    <t>Proceeds from disposal of property, plant, equipment and intangible assets and investment property</t>
  </si>
  <si>
    <t>Payments for property, plant and equipment, intangible assets and investment property</t>
  </si>
  <si>
    <t xml:space="preserve">Amplico Otwarty Fundusz Emerytalny and Metlife Amplico Dobrowolny Fundusz Emerytalny managed by Amplico Powszechne Towarzystwo Emerytalne </t>
  </si>
  <si>
    <t>1st quarter of 2016</t>
  </si>
  <si>
    <t>Three months ended March 31, 2016</t>
  </si>
  <si>
    <t>Balance as at January 1, 2016</t>
  </si>
  <si>
    <t>Balance as at March 31, 2016</t>
  </si>
  <si>
    <t>Net sales "like-for-like"</t>
  </si>
  <si>
    <t>Operating EBITDA "like-for-like"</t>
  </si>
  <si>
    <t>change (%)</t>
  </si>
  <si>
    <t>"like-for_like"</t>
  </si>
  <si>
    <t>2,3 p.p.</t>
  </si>
  <si>
    <t>-1,3 p.p.</t>
  </si>
  <si>
    <t>-0,7 p.p.</t>
  </si>
  <si>
    <t>3,8 p.p.</t>
  </si>
  <si>
    <t>* Include results of owned and leased hotels of the following companies: Orbis S.A., Hekon – Hotele Ekonomiczne S.A., UAB Hekon, Katerinska Hotel s.r.o., Accor Pannonia Hotels Zrt., Accor Pannonia Slovakia, Accor Hotels Romania S.R.L.</t>
  </si>
  <si>
    <t>1,9 p.p.</t>
  </si>
  <si>
    <t>3,4 p.p.</t>
  </si>
  <si>
    <t>3,9 p.p.</t>
  </si>
  <si>
    <t>9,2 p.p.</t>
  </si>
  <si>
    <t>2,9 p.p.</t>
  </si>
  <si>
    <t>0,6 p.p.</t>
  </si>
  <si>
    <t>-1,7 p.p.</t>
  </si>
  <si>
    <t>10,9 p.p.</t>
  </si>
  <si>
    <t>March 31, 2016</t>
  </si>
  <si>
    <t>March 31, 2016/
March 31, 2015</t>
  </si>
  <si>
    <t>1th quarter of 2016</t>
  </si>
  <si>
    <t>1th quarter of 2015</t>
  </si>
  <si>
    <t>of which: subsidiary Accor S.A. - Accor Polska Sp. z o.o.</t>
  </si>
  <si>
    <t>Net profit/(loss) for the period</t>
  </si>
  <si>
    <t>Operating profit/(loss) without the effects of one-off events</t>
  </si>
  <si>
    <t>Operating profit/(loss)</t>
  </si>
  <si>
    <t>Profit/(loss) before tax</t>
  </si>
  <si>
    <t>Income/(Loss) before tax</t>
  </si>
  <si>
    <t>Share of net (profits)/losses of associates</t>
  </si>
  <si>
    <t>Proceeds from related parties</t>
  </si>
  <si>
    <r>
      <rPr>
        <b/>
        <sz val="14"/>
        <color theme="0"/>
        <rFont val="Arial"/>
        <family val="2"/>
        <charset val="238"/>
      </rPr>
      <t>Selected financial and operating figures Orbis Group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April 28, 2016</t>
    </r>
  </si>
  <si>
    <t>Change in liabilities, excluding borrowings</t>
  </si>
  <si>
    <t>- income tax relating to transaction with a related party</t>
  </si>
  <si>
    <t>- transaction with a related party</t>
  </si>
  <si>
    <t>Consolidated value - 1st quarter of 2016</t>
  </si>
  <si>
    <t>Consolidated value - 1st quarter of 2015</t>
  </si>
  <si>
    <t>of which: three months ended March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</si>
</sst>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  <numFmt numFmtId="171" formatCode="#,##0.0;\(#,##0.0\)"/>
  </numFmts>
  <fonts count="3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80808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rgb="FF60699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</borders>
  <cellStyleXfs count="36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</cellStyleXfs>
  <cellXfs count="216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5" fillId="2" borderId="0" xfId="11" applyFont="1" applyFill="1" applyAlignment="1">
      <alignment horizontal="left"/>
    </xf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4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4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10" fontId="12" fillId="2" borderId="0" xfId="0" applyNumberFormat="1" applyFont="1" applyFill="1" applyBorder="1" applyAlignment="1">
      <alignment horizontal="right" vertical="center" wrapText="1"/>
    </xf>
    <xf numFmtId="0" fontId="12" fillId="2" borderId="7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right" vertical="center" wrapText="1"/>
    </xf>
    <xf numFmtId="0" fontId="24" fillId="10" borderId="7" xfId="0" applyFont="1" applyFill="1" applyBorder="1" applyAlignment="1">
      <alignment horizontal="right" vertical="center"/>
    </xf>
    <xf numFmtId="168" fontId="24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4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168" fontId="25" fillId="0" borderId="0" xfId="359" applyNumberFormat="1" applyFont="1" applyFill="1" applyBorder="1"/>
    <xf numFmtId="166" fontId="24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3" fillId="5" borderId="1" xfId="0" applyFont="1" applyFill="1" applyBorder="1" applyAlignment="1">
      <alignment horizontal="left" vertical="center"/>
    </xf>
    <xf numFmtId="166" fontId="23" fillId="5" borderId="2" xfId="346" applyNumberFormat="1" applyFont="1" applyFill="1" applyBorder="1" applyAlignment="1">
      <alignment horizontal="right" vertical="center"/>
    </xf>
    <xf numFmtId="0" fontId="23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8" fillId="4" borderId="5" xfId="0" applyFont="1" applyFill="1" applyBorder="1" applyAlignment="1">
      <alignment horizontal="justify" vertical="center"/>
    </xf>
    <xf numFmtId="0" fontId="24" fillId="10" borderId="5" xfId="0" applyFont="1" applyFill="1" applyBorder="1" applyAlignment="1">
      <alignment horizontal="justify" vertical="center"/>
    </xf>
    <xf numFmtId="0" fontId="12" fillId="5" borderId="7" xfId="0" applyFont="1" applyFill="1" applyBorder="1" applyAlignment="1">
      <alignment horizontal="justify" vertical="center"/>
    </xf>
    <xf numFmtId="0" fontId="24" fillId="10" borderId="1" xfId="0" applyFont="1" applyFill="1" applyBorder="1" applyAlignment="1">
      <alignment horizontal="justify" vertical="center"/>
    </xf>
    <xf numFmtId="165" fontId="24" fillId="10" borderId="2" xfId="346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right" vertical="center" wrapText="1"/>
    </xf>
    <xf numFmtId="165" fontId="24" fillId="10" borderId="5" xfId="346" applyNumberFormat="1" applyFont="1" applyFill="1" applyBorder="1" applyAlignment="1">
      <alignment horizontal="right" vertical="center"/>
    </xf>
    <xf numFmtId="165" fontId="24" fillId="10" borderId="7" xfId="346" applyNumberFormat="1" applyFont="1" applyFill="1" applyBorder="1" applyAlignment="1">
      <alignment horizontal="right" vertical="center"/>
    </xf>
    <xf numFmtId="165" fontId="24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4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4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5" fillId="9" borderId="0" xfId="0" applyNumberFormat="1" applyFont="1" applyFill="1" applyBorder="1" applyAlignment="1" applyProtection="1">
      <alignment horizontal="right" vertical="center"/>
      <protection locked="0"/>
    </xf>
    <xf numFmtId="165" fontId="24" fillId="10" borderId="2" xfId="0" applyNumberFormat="1" applyFont="1" applyFill="1" applyBorder="1" applyAlignment="1">
      <alignment horizontal="right" vertical="center" wrapText="1"/>
    </xf>
    <xf numFmtId="0" fontId="24" fillId="2" borderId="3" xfId="0" applyFont="1" applyFill="1" applyBorder="1" applyAlignment="1">
      <alignment horizontal="left" vertical="center"/>
    </xf>
    <xf numFmtId="165" fontId="25" fillId="9" borderId="0" xfId="0" applyNumberFormat="1" applyFont="1" applyFill="1" applyBorder="1" applyAlignment="1">
      <alignment horizontal="right" vertical="center" wrapText="1"/>
    </xf>
    <xf numFmtId="165" fontId="25" fillId="0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4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4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165" fontId="24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4" fillId="10" borderId="6" xfId="0" applyFont="1" applyFill="1" applyBorder="1" applyAlignment="1">
      <alignment horizontal="left" vertical="center" wrapText="1"/>
    </xf>
    <xf numFmtId="165" fontId="24" fillId="10" borderId="6" xfId="0" applyNumberFormat="1" applyFont="1" applyFill="1" applyBorder="1" applyAlignment="1">
      <alignment horizontal="right" vertical="center" wrapText="1"/>
    </xf>
    <xf numFmtId="165" fontId="24" fillId="5" borderId="2" xfId="0" applyNumberFormat="1" applyFont="1" applyFill="1" applyBorder="1" applyAlignment="1">
      <alignment horizontal="right" vertical="center" wrapText="1"/>
    </xf>
    <xf numFmtId="165" fontId="26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26" fillId="5" borderId="10" xfId="0" applyNumberFormat="1" applyFont="1" applyFill="1" applyBorder="1" applyAlignment="1">
      <alignment horizontal="right" vertical="center"/>
    </xf>
    <xf numFmtId="165" fontId="26" fillId="5" borderId="4" xfId="0" applyNumberFormat="1" applyFont="1" applyFill="1" applyBorder="1" applyAlignment="1">
      <alignment horizontal="right" vertical="center"/>
    </xf>
    <xf numFmtId="0" fontId="24" fillId="1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165" fontId="26" fillId="5" borderId="0" xfId="0" applyNumberFormat="1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justify" vertical="center"/>
    </xf>
    <xf numFmtId="0" fontId="12" fillId="2" borderId="3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left" vertical="center" wrapText="1"/>
    </xf>
    <xf numFmtId="165" fontId="12" fillId="5" borderId="6" xfId="346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 applyProtection="1">
      <alignment vertical="center"/>
    </xf>
    <xf numFmtId="0" fontId="24" fillId="0" borderId="5" xfId="0" applyFont="1" applyFill="1" applyBorder="1" applyAlignment="1">
      <alignment horizontal="left" vertical="center" wrapText="1"/>
    </xf>
    <xf numFmtId="0" fontId="27" fillId="10" borderId="5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/>
    </xf>
    <xf numFmtId="166" fontId="25" fillId="5" borderId="2" xfId="346" applyNumberFormat="1" applyFont="1" applyFill="1" applyBorder="1" applyAlignment="1">
      <alignment horizontal="right" vertical="center" wrapText="1" indent="1"/>
    </xf>
    <xf numFmtId="0" fontId="25" fillId="2" borderId="0" xfId="0" applyFont="1" applyFill="1" applyAlignment="1">
      <alignment wrapText="1"/>
    </xf>
    <xf numFmtId="165" fontId="12" fillId="2" borderId="2" xfId="0" applyNumberFormat="1" applyFont="1" applyFill="1" applyBorder="1" applyAlignment="1">
      <alignment horizontal="right" vertical="center"/>
    </xf>
    <xf numFmtId="165" fontId="25" fillId="2" borderId="0" xfId="0" applyNumberFormat="1" applyFont="1" applyFill="1" applyBorder="1" applyAlignment="1" applyProtection="1">
      <alignment horizontal="right" vertical="center"/>
      <protection locked="0"/>
    </xf>
    <xf numFmtId="165" fontId="25" fillId="2" borderId="0" xfId="0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vertical="center"/>
    </xf>
    <xf numFmtId="165" fontId="24" fillId="0" borderId="2" xfId="346" applyNumberFormat="1" applyFont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4" fillId="10" borderId="2" xfId="346" applyNumberFormat="1" applyFont="1" applyFill="1" applyBorder="1" applyAlignment="1">
      <alignment vertical="center"/>
    </xf>
    <xf numFmtId="165" fontId="24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5" fontId="24" fillId="2" borderId="6" xfId="0" applyNumberFormat="1" applyFont="1" applyFill="1" applyBorder="1" applyAlignment="1">
      <alignment horizontal="right" vertical="center" wrapText="1"/>
    </xf>
    <xf numFmtId="165" fontId="24" fillId="2" borderId="4" xfId="0" applyNumberFormat="1" applyFont="1" applyFill="1" applyBorder="1" applyAlignment="1">
      <alignment horizontal="right" vertical="center" wrapText="1"/>
    </xf>
    <xf numFmtId="165" fontId="24" fillId="2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0" fontId="12" fillId="5" borderId="2" xfId="0" applyFont="1" applyFill="1" applyBorder="1" applyAlignment="1">
      <alignment horizontal="right" vertical="center" wrapText="1"/>
    </xf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0" fontId="12" fillId="5" borderId="2" xfId="0" applyNumberFormat="1" applyFont="1" applyFill="1" applyBorder="1" applyAlignment="1">
      <alignment horizontal="right" vertical="center" wrapText="1"/>
    </xf>
    <xf numFmtId="170" fontId="26" fillId="5" borderId="2" xfId="0" applyNumberFormat="1" applyFont="1" applyFill="1" applyBorder="1" applyAlignment="1">
      <alignment horizontal="right" vertical="center" wrapText="1"/>
    </xf>
    <xf numFmtId="0" fontId="15" fillId="2" borderId="0" xfId="11" applyFont="1" applyFill="1" applyAlignment="1">
      <alignment horizontal="left" indent="1"/>
    </xf>
    <xf numFmtId="0" fontId="15" fillId="2" borderId="0" xfId="11" applyFont="1" applyFill="1" applyBorder="1" applyAlignment="1">
      <alignment horizontal="left" indent="1"/>
    </xf>
    <xf numFmtId="14" fontId="21" fillId="4" borderId="5" xfId="0" applyNumberFormat="1" applyFont="1" applyFill="1" applyBorder="1" applyAlignment="1">
      <alignment horizontal="center" vertical="center" wrapText="1"/>
    </xf>
    <xf numFmtId="14" fontId="21" fillId="4" borderId="7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right" vertical="center"/>
    </xf>
    <xf numFmtId="165" fontId="12" fillId="0" borderId="2" xfId="346" applyNumberFormat="1" applyFont="1" applyFill="1" applyBorder="1" applyAlignment="1">
      <alignment horizontal="right" vertical="center" wrapText="1"/>
    </xf>
    <xf numFmtId="165" fontId="12" fillId="2" borderId="0" xfId="0" applyNumberFormat="1" applyFont="1" applyFill="1"/>
    <xf numFmtId="165" fontId="6" fillId="2" borderId="0" xfId="0" applyNumberFormat="1" applyFont="1" applyFill="1"/>
    <xf numFmtId="0" fontId="14" fillId="2" borderId="0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168" fontId="25" fillId="2" borderId="0" xfId="0" applyNumberFormat="1" applyFont="1" applyFill="1"/>
    <xf numFmtId="170" fontId="25" fillId="5" borderId="2" xfId="0" applyNumberFormat="1" applyFont="1" applyFill="1" applyBorder="1" applyAlignment="1">
      <alignment horizontal="right" vertical="center"/>
    </xf>
    <xf numFmtId="49" fontId="12" fillId="5" borderId="2" xfId="0" applyNumberFormat="1" applyFont="1" applyFill="1" applyBorder="1" applyAlignment="1">
      <alignment horizontal="right" vertical="center" wrapText="1"/>
    </xf>
    <xf numFmtId="168" fontId="32" fillId="2" borderId="0" xfId="0" applyNumberFormat="1" applyFont="1" applyFill="1"/>
    <xf numFmtId="0" fontId="32" fillId="5" borderId="2" xfId="0" applyFont="1" applyFill="1" applyBorder="1" applyAlignment="1">
      <alignment horizontal="right" vertical="center" wrapText="1"/>
    </xf>
    <xf numFmtId="170" fontId="32" fillId="5" borderId="2" xfId="0" applyNumberFormat="1" applyFont="1" applyFill="1" applyBorder="1" applyAlignment="1">
      <alignment horizontal="right" vertical="center" wrapText="1"/>
    </xf>
    <xf numFmtId="170" fontId="32" fillId="5" borderId="2" xfId="0" applyNumberFormat="1" applyFont="1" applyFill="1" applyBorder="1" applyAlignment="1">
      <alignment horizontal="right" vertical="center"/>
    </xf>
    <xf numFmtId="168" fontId="32" fillId="5" borderId="2" xfId="0" applyNumberFormat="1" applyFont="1" applyFill="1" applyBorder="1" applyAlignment="1">
      <alignment horizontal="right" vertical="center" wrapText="1"/>
    </xf>
    <xf numFmtId="49" fontId="32" fillId="5" borderId="2" xfId="0" applyNumberFormat="1" applyFont="1" applyFill="1" applyBorder="1" applyAlignment="1">
      <alignment horizontal="right" vertical="center" wrapText="1"/>
    </xf>
    <xf numFmtId="10" fontId="32" fillId="5" borderId="2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/>
    </xf>
    <xf numFmtId="0" fontId="12" fillId="5" borderId="1" xfId="0" quotePrefix="1" applyFont="1" applyFill="1" applyBorder="1" applyAlignment="1">
      <alignment horizontal="left" vertical="center"/>
    </xf>
    <xf numFmtId="0" fontId="12" fillId="2" borderId="6" xfId="0" quotePrefix="1" applyFont="1" applyFill="1" applyBorder="1" applyAlignment="1">
      <alignment vertical="center"/>
    </xf>
    <xf numFmtId="0" fontId="12" fillId="2" borderId="3" xfId="0" quotePrefix="1" applyFont="1" applyFill="1" applyBorder="1" applyAlignment="1">
      <alignment vertical="center"/>
    </xf>
    <xf numFmtId="165" fontId="12" fillId="0" borderId="4" xfId="346" applyNumberFormat="1" applyFont="1" applyFill="1" applyBorder="1" applyAlignment="1">
      <alignment horizontal="right" vertical="center"/>
    </xf>
    <xf numFmtId="165" fontId="24" fillId="0" borderId="4" xfId="346" applyNumberFormat="1" applyFont="1" applyFill="1" applyBorder="1" applyAlignment="1">
      <alignment horizontal="right" vertical="center"/>
    </xf>
    <xf numFmtId="165" fontId="24" fillId="10" borderId="10" xfId="346" applyNumberFormat="1" applyFont="1" applyFill="1" applyBorder="1" applyAlignment="1">
      <alignment vertical="center"/>
    </xf>
    <xf numFmtId="165" fontId="24" fillId="0" borderId="10" xfId="346" applyNumberFormat="1" applyFont="1" applyBorder="1" applyAlignment="1">
      <alignment vertical="center"/>
    </xf>
    <xf numFmtId="165" fontId="12" fillId="5" borderId="10" xfId="346" applyNumberFormat="1" applyFont="1" applyFill="1" applyBorder="1" applyAlignment="1">
      <alignment vertical="center"/>
    </xf>
    <xf numFmtId="165" fontId="12" fillId="5" borderId="12" xfId="346" applyNumberFormat="1" applyFont="1" applyFill="1" applyBorder="1" applyAlignment="1">
      <alignment vertical="center"/>
    </xf>
    <xf numFmtId="165" fontId="12" fillId="5" borderId="11" xfId="346" applyNumberFormat="1" applyFont="1" applyFill="1" applyBorder="1" applyAlignment="1">
      <alignment vertical="center"/>
    </xf>
    <xf numFmtId="165" fontId="12" fillId="5" borderId="1" xfId="346" applyNumberFormat="1" applyFont="1" applyFill="1" applyBorder="1" applyAlignment="1">
      <alignment vertical="center"/>
    </xf>
    <xf numFmtId="165" fontId="24" fillId="5" borderId="10" xfId="346" applyNumberFormat="1" applyFont="1" applyFill="1" applyBorder="1" applyAlignment="1">
      <alignment vertical="center"/>
    </xf>
    <xf numFmtId="165" fontId="12" fillId="5" borderId="0" xfId="346" applyNumberFormat="1" applyFont="1" applyFill="1" applyBorder="1" applyAlignment="1">
      <alignment vertical="center"/>
    </xf>
    <xf numFmtId="171" fontId="12" fillId="0" borderId="7" xfId="0" applyNumberFormat="1" applyFont="1" applyBorder="1" applyAlignment="1">
      <alignment horizontal="right" vertical="center"/>
    </xf>
    <xf numFmtId="170" fontId="25" fillId="2" borderId="0" xfId="0" applyNumberFormat="1" applyFont="1" applyFill="1"/>
    <xf numFmtId="170" fontId="12" fillId="2" borderId="0" xfId="0" applyNumberFormat="1" applyFont="1" applyFill="1"/>
    <xf numFmtId="168" fontId="25" fillId="2" borderId="0" xfId="359" applyNumberFormat="1" applyFont="1" applyFill="1" applyBorder="1"/>
    <xf numFmtId="166" fontId="25" fillId="5" borderId="10" xfId="346" applyNumberFormat="1" applyFont="1" applyFill="1" applyBorder="1" applyAlignment="1">
      <alignment horizontal="right" vertical="center" wrapText="1" indent="1"/>
    </xf>
    <xf numFmtId="168" fontId="27" fillId="10" borderId="0" xfId="359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1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14" fontId="21" fillId="4" borderId="6" xfId="0" applyNumberFormat="1" applyFont="1" applyFill="1" applyBorder="1" applyAlignment="1">
      <alignment horizontal="center" vertical="center" wrapText="1"/>
    </xf>
    <xf numFmtId="14" fontId="21" fillId="4" borderId="3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</cellXfs>
  <cellStyles count="361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2469300</xdr:colOff>
      <xdr:row>0</xdr:row>
      <xdr:rowOff>1798875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2736000" cy="16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</xdr:row>
      <xdr:rowOff>28575</xdr:rowOff>
    </xdr:from>
    <xdr:to>
      <xdr:col>4</xdr:col>
      <xdr:colOff>966470</xdr:colOff>
      <xdr:row>34</xdr:row>
      <xdr:rowOff>20320</xdr:rowOff>
    </xdr:to>
    <xdr:grpSp>
      <xdr:nvGrpSpPr>
        <xdr:cNvPr id="76" name="Kanwa 216"/>
        <xdr:cNvGrpSpPr/>
      </xdr:nvGrpSpPr>
      <xdr:grpSpPr>
        <a:xfrm>
          <a:off x="276225" y="847725"/>
          <a:ext cx="9043670" cy="5706745"/>
          <a:chOff x="0" y="0"/>
          <a:chExt cx="9034145" cy="5706745"/>
        </a:xfrm>
      </xdr:grpSpPr>
      <xdr:sp macro="" textlink="">
        <xdr:nvSpPr>
          <xdr:cNvPr id="77" name="Prostokąt 93"/>
          <xdr:cNvSpPr/>
        </xdr:nvSpPr>
        <xdr:spPr>
          <a:xfrm>
            <a:off x="0" y="0"/>
            <a:ext cx="5753100" cy="5706745"/>
          </a:xfrm>
          <a:prstGeom prst="rect">
            <a:avLst/>
          </a:prstGeom>
          <a:noFill/>
        </xdr:spPr>
      </xdr:sp>
      <xdr:sp macro="" textlink="">
        <xdr:nvSpPr>
          <xdr:cNvPr id="78" name="Text Box 4"/>
          <xdr:cNvSpPr txBox="1">
            <a:spLocks noChangeArrowheads="1"/>
          </xdr:cNvSpPr>
        </xdr:nvSpPr>
        <xdr:spPr bwMode="auto">
          <a:xfrm>
            <a:off x="1997710" y="0"/>
            <a:ext cx="2787650" cy="447040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parent</a:t>
            </a:r>
            <a:r>
              <a:rPr lang="pl-PL" sz="1000" baseline="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company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79" name="Text Box 5"/>
          <xdr:cNvSpPr txBox="1">
            <a:spLocks noChangeArrowheads="1"/>
          </xdr:cNvSpPr>
        </xdr:nvSpPr>
        <xdr:spPr bwMode="auto">
          <a:xfrm>
            <a:off x="2062480" y="700405"/>
            <a:ext cx="2742565" cy="345440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       SUBSIDIARIES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0" name="Text Box 6"/>
          <xdr:cNvSpPr txBox="1">
            <a:spLocks noChangeArrowheads="1"/>
          </xdr:cNvSpPr>
        </xdr:nvSpPr>
        <xdr:spPr bwMode="auto">
          <a:xfrm>
            <a:off x="5080" y="125730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1" name="Text Box 7"/>
          <xdr:cNvSpPr txBox="1">
            <a:spLocks noChangeArrowheads="1"/>
          </xdr:cNvSpPr>
        </xdr:nvSpPr>
        <xdr:spPr bwMode="auto">
          <a:xfrm>
            <a:off x="2747645" y="1257300"/>
            <a:ext cx="2054860" cy="341630"/>
          </a:xfrm>
          <a:prstGeom prst="rect">
            <a:avLst/>
          </a:prstGeom>
          <a:solidFill>
            <a:srgbClr val="352664">
              <a:alpha val="99000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Hekon-Hotele Ekonomiczne S.A.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2" name="Text Box 8"/>
          <xdr:cNvSpPr txBox="1">
            <a:spLocks noChangeArrowheads="1"/>
          </xdr:cNvSpPr>
        </xdr:nvSpPr>
        <xdr:spPr bwMode="auto">
          <a:xfrm>
            <a:off x="2725420" y="3145155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3" name="Text Box 9"/>
          <xdr:cNvSpPr txBox="1">
            <a:spLocks noChangeArrowheads="1"/>
          </xdr:cNvSpPr>
        </xdr:nvSpPr>
        <xdr:spPr bwMode="auto">
          <a:xfrm>
            <a:off x="2736215" y="2566035"/>
            <a:ext cx="2054860" cy="340995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84" name="Text Box 10"/>
          <xdr:cNvSpPr txBox="1">
            <a:spLocks noChangeArrowheads="1"/>
          </xdr:cNvSpPr>
        </xdr:nvSpPr>
        <xdr:spPr bwMode="auto">
          <a:xfrm>
            <a:off x="2747645" y="1942465"/>
            <a:ext cx="2056130" cy="34290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85" name="Line 11"/>
          <xdr:cNvCxnSpPr/>
        </xdr:nvCxnSpPr>
        <xdr:spPr bwMode="auto">
          <a:xfrm>
            <a:off x="3433445" y="447040"/>
            <a:ext cx="635" cy="2381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6" name="Line 12"/>
          <xdr:cNvCxnSpPr/>
        </xdr:nvCxnSpPr>
        <xdr:spPr bwMode="auto">
          <a:xfrm>
            <a:off x="4805045" y="799465"/>
            <a:ext cx="80073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7" name="Line 13"/>
          <xdr:cNvCxnSpPr/>
        </xdr:nvCxnSpPr>
        <xdr:spPr bwMode="auto">
          <a:xfrm flipH="1">
            <a:off x="4791076" y="136906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8" name="Line 14"/>
          <xdr:cNvCxnSpPr/>
        </xdr:nvCxnSpPr>
        <xdr:spPr bwMode="auto">
          <a:xfrm flipH="1">
            <a:off x="4791076" y="3324860"/>
            <a:ext cx="81597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9" name="Line 15"/>
          <xdr:cNvCxnSpPr/>
        </xdr:nvCxnSpPr>
        <xdr:spPr bwMode="auto">
          <a:xfrm flipH="1">
            <a:off x="4785361" y="275653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0" name="Line 16"/>
          <xdr:cNvCxnSpPr/>
        </xdr:nvCxnSpPr>
        <xdr:spPr bwMode="auto">
          <a:xfrm flipH="1">
            <a:off x="4806316" y="20567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91" name="Text Box 17"/>
          <xdr:cNvSpPr txBox="1">
            <a:spLocks noChangeArrowheads="1"/>
          </xdr:cNvSpPr>
        </xdr:nvSpPr>
        <xdr:spPr bwMode="auto">
          <a:xfrm>
            <a:off x="4919980" y="125730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92" name="Text Box 18"/>
          <xdr:cNvSpPr txBox="1">
            <a:spLocks noChangeArrowheads="1"/>
          </xdr:cNvSpPr>
        </xdr:nvSpPr>
        <xdr:spPr bwMode="auto">
          <a:xfrm>
            <a:off x="4919980" y="194246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80,00%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5" name="Text Box 19"/>
          <xdr:cNvSpPr txBox="1">
            <a:spLocks noChangeArrowheads="1"/>
          </xdr:cNvSpPr>
        </xdr:nvSpPr>
        <xdr:spPr bwMode="auto">
          <a:xfrm>
            <a:off x="4919980" y="2628900"/>
            <a:ext cx="570865" cy="23241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37" name="Text Box 20"/>
          <xdr:cNvSpPr txBox="1">
            <a:spLocks noChangeArrowheads="1"/>
          </xdr:cNvSpPr>
        </xdr:nvSpPr>
        <xdr:spPr bwMode="auto">
          <a:xfrm>
            <a:off x="4919980" y="320167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38" name="Line 21"/>
          <xdr:cNvCxnSpPr/>
        </xdr:nvCxnSpPr>
        <xdr:spPr bwMode="auto">
          <a:xfrm>
            <a:off x="8805545" y="799465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0" name="Line 22"/>
          <xdr:cNvCxnSpPr/>
        </xdr:nvCxnSpPr>
        <xdr:spPr bwMode="auto">
          <a:xfrm>
            <a:off x="2633980" y="1485900"/>
            <a:ext cx="1136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1" name="Line 23"/>
          <xdr:cNvCxnSpPr/>
        </xdr:nvCxnSpPr>
        <xdr:spPr bwMode="auto">
          <a:xfrm flipH="1">
            <a:off x="1833880" y="1371600"/>
            <a:ext cx="8001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42" name="Text Box 24"/>
          <xdr:cNvSpPr txBox="1">
            <a:spLocks noChangeArrowheads="1"/>
          </xdr:cNvSpPr>
        </xdr:nvSpPr>
        <xdr:spPr bwMode="auto">
          <a:xfrm>
            <a:off x="1948815" y="1257300"/>
            <a:ext cx="56959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33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WT Wil</a:t>
            </a: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kasy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,33%</a:t>
            </a: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3" name="Text Box 25"/>
          <xdr:cNvSpPr txBox="1">
            <a:spLocks noChangeArrowheads="1"/>
          </xdr:cNvSpPr>
        </xdr:nvSpPr>
        <xdr:spPr bwMode="auto">
          <a:xfrm>
            <a:off x="1948815" y="1942465"/>
            <a:ext cx="56959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20,00%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4" name="Line 26"/>
          <xdr:cNvCxnSpPr/>
        </xdr:nvCxnSpPr>
        <xdr:spPr bwMode="auto">
          <a:xfrm>
            <a:off x="2519045" y="2056765"/>
            <a:ext cx="2286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27"/>
          <xdr:cNvCxnSpPr/>
        </xdr:nvCxnSpPr>
        <xdr:spPr bwMode="auto">
          <a:xfrm>
            <a:off x="2633980" y="1371600"/>
            <a:ext cx="0" cy="342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" name="Line 28"/>
          <xdr:cNvCxnSpPr/>
        </xdr:nvCxnSpPr>
        <xdr:spPr bwMode="auto">
          <a:xfrm flipH="1">
            <a:off x="2177416" y="1714500"/>
            <a:ext cx="4565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1" name="Line 29"/>
          <xdr:cNvCxnSpPr/>
        </xdr:nvCxnSpPr>
        <xdr:spPr bwMode="auto">
          <a:xfrm>
            <a:off x="2177415" y="1714500"/>
            <a:ext cx="0" cy="22796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0"/>
          <xdr:cNvCxnSpPr/>
        </xdr:nvCxnSpPr>
        <xdr:spPr bwMode="auto">
          <a:xfrm>
            <a:off x="2177415" y="1714500"/>
            <a:ext cx="0" cy="22796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1" name="Line 31"/>
          <xdr:cNvCxnSpPr/>
        </xdr:nvCxnSpPr>
        <xdr:spPr bwMode="auto">
          <a:xfrm flipH="1">
            <a:off x="2633981" y="2628900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4" name="Line 32"/>
          <xdr:cNvCxnSpPr/>
        </xdr:nvCxnSpPr>
        <xdr:spPr bwMode="auto">
          <a:xfrm>
            <a:off x="2633980" y="2514600"/>
            <a:ext cx="0" cy="457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Line 33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8" name="Line 34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75" name="Line 35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84" name="Line 36"/>
          <xdr:cNvCxnSpPr/>
        </xdr:nvCxnSpPr>
        <xdr:spPr bwMode="auto">
          <a:xfrm>
            <a:off x="6176645" y="4000500"/>
            <a:ext cx="11493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85" name="Line 37"/>
          <xdr:cNvCxnSpPr/>
        </xdr:nvCxnSpPr>
        <xdr:spPr bwMode="auto">
          <a:xfrm flipH="1">
            <a:off x="1833880" y="2628900"/>
            <a:ext cx="800100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86" name="Line 38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7" name="Line 39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8" name="Line 40"/>
          <xdr:cNvCxnSpPr/>
        </xdr:nvCxnSpPr>
        <xdr:spPr bwMode="auto">
          <a:xfrm flipH="1">
            <a:off x="7433946" y="3086100"/>
            <a:ext cx="343535" cy="127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89" name="Line 41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0" name="Line 42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1" name="Line 43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92" name="Line 44"/>
          <xdr:cNvCxnSpPr/>
        </xdr:nvCxnSpPr>
        <xdr:spPr bwMode="auto">
          <a:xfrm>
            <a:off x="5601335" y="799465"/>
            <a:ext cx="5715" cy="19583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45"/>
          <xdr:cNvCxnSpPr>
            <a:cxnSpLocks noChangeShapeType="1"/>
            <a:stCxn id="86" idx="1"/>
          </xdr:cNvCxnSpPr>
        </xdr:nvCxnSpPr>
        <xdr:spPr bwMode="auto">
          <a:xfrm>
            <a:off x="5605780" y="799466"/>
            <a:ext cx="8052" cy="358203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4" name="AutoShape 48"/>
          <xdr:cNvCxnSpPr>
            <a:cxnSpLocks noChangeShapeType="1"/>
          </xdr:cNvCxnSpPr>
        </xdr:nvCxnSpPr>
        <xdr:spPr bwMode="auto">
          <a:xfrm>
            <a:off x="9034145" y="422529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95" name="Text Box 55"/>
          <xdr:cNvSpPr txBox="1">
            <a:spLocks noChangeArrowheads="1"/>
          </xdr:cNvSpPr>
        </xdr:nvSpPr>
        <xdr:spPr bwMode="auto">
          <a:xfrm>
            <a:off x="2736215" y="369316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96" name="Text Box 56"/>
          <xdr:cNvSpPr txBox="1">
            <a:spLocks noChangeArrowheads="1"/>
          </xdr:cNvSpPr>
        </xdr:nvSpPr>
        <xdr:spPr bwMode="auto">
          <a:xfrm>
            <a:off x="2747645" y="422529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97" name="Text Box 59"/>
          <xdr:cNvSpPr txBox="1">
            <a:spLocks noChangeArrowheads="1"/>
          </xdr:cNvSpPr>
        </xdr:nvSpPr>
        <xdr:spPr bwMode="auto">
          <a:xfrm>
            <a:off x="0" y="275780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Slovakia,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98" name="Text Box 60"/>
          <xdr:cNvSpPr txBox="1">
            <a:spLocks noChangeArrowheads="1"/>
          </xdr:cNvSpPr>
        </xdr:nvSpPr>
        <xdr:spPr bwMode="auto">
          <a:xfrm>
            <a:off x="0" y="310007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Blaha Hotel Szállodaüzemeltető Kft. 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99" name="Text Box 61"/>
          <xdr:cNvSpPr txBox="1">
            <a:spLocks noChangeArrowheads="1"/>
          </xdr:cNvSpPr>
        </xdr:nvSpPr>
        <xdr:spPr bwMode="auto">
          <a:xfrm>
            <a:off x="6350" y="342836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WTCM Budapest Kft.**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0" name="Text Box 62"/>
          <xdr:cNvSpPr txBox="1">
            <a:spLocks noChangeArrowheads="1"/>
          </xdr:cNvSpPr>
        </xdr:nvSpPr>
        <xdr:spPr bwMode="auto">
          <a:xfrm>
            <a:off x="0" y="399923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Novy Smichov Gate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1" name="Text Box 63"/>
          <xdr:cNvSpPr txBox="1">
            <a:spLocks noChangeArrowheads="1"/>
          </xdr:cNvSpPr>
        </xdr:nvSpPr>
        <xdr:spPr bwMode="auto">
          <a:xfrm>
            <a:off x="6350" y="433514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2" name="Text Box 64"/>
          <xdr:cNvSpPr txBox="1">
            <a:spLocks noChangeArrowheads="1"/>
          </xdr:cNvSpPr>
        </xdr:nvSpPr>
        <xdr:spPr bwMode="auto">
          <a:xfrm>
            <a:off x="0" y="464439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3" name="Text Box 65"/>
          <xdr:cNvSpPr txBox="1">
            <a:spLocks noChangeArrowheads="1"/>
          </xdr:cNvSpPr>
        </xdr:nvSpPr>
        <xdr:spPr bwMode="auto">
          <a:xfrm>
            <a:off x="1947545" y="275780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4" name="Text Box 66"/>
          <xdr:cNvSpPr txBox="1">
            <a:spLocks noChangeArrowheads="1"/>
          </xdr:cNvSpPr>
        </xdr:nvSpPr>
        <xdr:spPr bwMode="auto">
          <a:xfrm>
            <a:off x="1947545" y="310007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44,42%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5" name="Text Box 67"/>
          <xdr:cNvSpPr txBox="1">
            <a:spLocks noChangeArrowheads="1"/>
          </xdr:cNvSpPr>
        </xdr:nvSpPr>
        <xdr:spPr bwMode="auto">
          <a:xfrm>
            <a:off x="1948815" y="343027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6" name="Text Box 68"/>
          <xdr:cNvSpPr txBox="1">
            <a:spLocks noChangeArrowheads="1"/>
          </xdr:cNvSpPr>
        </xdr:nvSpPr>
        <xdr:spPr bwMode="auto">
          <a:xfrm>
            <a:off x="1947545" y="399542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7" name="Text Box 69"/>
          <xdr:cNvSpPr txBox="1">
            <a:spLocks noChangeArrowheads="1"/>
          </xdr:cNvSpPr>
        </xdr:nvSpPr>
        <xdr:spPr bwMode="auto">
          <a:xfrm>
            <a:off x="1947545" y="433705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08" name="Text Box 70"/>
          <xdr:cNvSpPr txBox="1">
            <a:spLocks noChangeArrowheads="1"/>
          </xdr:cNvSpPr>
        </xdr:nvSpPr>
        <xdr:spPr bwMode="auto">
          <a:xfrm>
            <a:off x="1947545" y="464439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09" name="Line 71"/>
          <xdr:cNvCxnSpPr/>
        </xdr:nvCxnSpPr>
        <xdr:spPr bwMode="auto">
          <a:xfrm flipH="1">
            <a:off x="4785361" y="38855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0" name="Line 72"/>
          <xdr:cNvCxnSpPr/>
        </xdr:nvCxnSpPr>
        <xdr:spPr bwMode="auto">
          <a:xfrm flipH="1">
            <a:off x="4807586" y="437515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11" name="Text Box 75"/>
          <xdr:cNvSpPr txBox="1">
            <a:spLocks noChangeArrowheads="1"/>
          </xdr:cNvSpPr>
        </xdr:nvSpPr>
        <xdr:spPr bwMode="auto">
          <a:xfrm>
            <a:off x="4919980" y="377063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12" name="Text Box 76"/>
          <xdr:cNvSpPr txBox="1">
            <a:spLocks noChangeArrowheads="1"/>
          </xdr:cNvSpPr>
        </xdr:nvSpPr>
        <xdr:spPr bwMode="auto">
          <a:xfrm>
            <a:off x="4919980" y="424434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13" name="AutoShape 79"/>
          <xdr:cNvCxnSpPr>
            <a:cxnSpLocks noChangeShapeType="1"/>
          </xdr:cNvCxnSpPr>
        </xdr:nvCxnSpPr>
        <xdr:spPr bwMode="auto">
          <a:xfrm flipH="1">
            <a:off x="2633980" y="3302000"/>
            <a:ext cx="91440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4" name="AutoShape 80"/>
          <xdr:cNvCxnSpPr>
            <a:cxnSpLocks noChangeShapeType="1"/>
            <a:stCxn id="203" idx="3"/>
          </xdr:cNvCxnSpPr>
        </xdr:nvCxnSpPr>
        <xdr:spPr bwMode="auto">
          <a:xfrm>
            <a:off x="2518410" y="2872740"/>
            <a:ext cx="115570" cy="429895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5" name="AutoShape 81"/>
          <xdr:cNvCxnSpPr>
            <a:cxnSpLocks noChangeShapeType="1"/>
            <a:stCxn id="205" idx="3"/>
          </xdr:cNvCxnSpPr>
        </xdr:nvCxnSpPr>
        <xdr:spPr bwMode="auto">
          <a:xfrm flipV="1">
            <a:off x="2519680" y="3268981"/>
            <a:ext cx="115570" cy="276224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6" name="AutoShape 82"/>
          <xdr:cNvCxnSpPr>
            <a:cxnSpLocks noChangeShapeType="1"/>
            <a:stCxn id="204" idx="3"/>
          </xdr:cNvCxnSpPr>
        </xdr:nvCxnSpPr>
        <xdr:spPr bwMode="auto">
          <a:xfrm>
            <a:off x="2518410" y="3215005"/>
            <a:ext cx="115570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7" name="AutoShape 83"/>
          <xdr:cNvCxnSpPr>
            <a:cxnSpLocks noChangeShapeType="1"/>
            <a:stCxn id="203" idx="1"/>
            <a:endCxn id="197" idx="3"/>
          </xdr:cNvCxnSpPr>
        </xdr:nvCxnSpPr>
        <xdr:spPr bwMode="auto">
          <a:xfrm flipH="1" flipV="1">
            <a:off x="1827530" y="2870835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8" name="AutoShape 84"/>
          <xdr:cNvCxnSpPr>
            <a:cxnSpLocks noChangeShapeType="1"/>
            <a:stCxn id="204" idx="1"/>
            <a:endCxn id="198" idx="3"/>
          </xdr:cNvCxnSpPr>
        </xdr:nvCxnSpPr>
        <xdr:spPr bwMode="auto">
          <a:xfrm flipH="1" flipV="1">
            <a:off x="1827530" y="3213100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9" name="AutoShape 85"/>
          <xdr:cNvCxnSpPr>
            <a:cxnSpLocks noChangeShapeType="1"/>
            <a:stCxn id="205" idx="1"/>
            <a:endCxn id="199" idx="3"/>
          </xdr:cNvCxnSpPr>
        </xdr:nvCxnSpPr>
        <xdr:spPr bwMode="auto">
          <a:xfrm flipH="1" flipV="1">
            <a:off x="1833880" y="3541395"/>
            <a:ext cx="114935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0" name="AutoShape 86"/>
          <xdr:cNvCxnSpPr>
            <a:cxnSpLocks noChangeShapeType="1"/>
            <a:stCxn id="206" idx="1"/>
            <a:endCxn id="200" idx="3"/>
          </xdr:cNvCxnSpPr>
        </xdr:nvCxnSpPr>
        <xdr:spPr bwMode="auto">
          <a:xfrm flipH="1">
            <a:off x="1827530" y="4110355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1" name="AutoShape 87"/>
          <xdr:cNvCxnSpPr>
            <a:cxnSpLocks noChangeShapeType="1"/>
            <a:stCxn id="207" idx="1"/>
            <a:endCxn id="201" idx="3"/>
          </xdr:cNvCxnSpPr>
        </xdr:nvCxnSpPr>
        <xdr:spPr bwMode="auto">
          <a:xfrm flipH="1" flipV="1">
            <a:off x="1833880" y="4448175"/>
            <a:ext cx="113665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2" name="AutoShape 88"/>
          <xdr:cNvCxnSpPr>
            <a:cxnSpLocks noChangeShapeType="1"/>
            <a:stCxn id="208" idx="1"/>
            <a:endCxn id="202" idx="3"/>
          </xdr:cNvCxnSpPr>
        </xdr:nvCxnSpPr>
        <xdr:spPr bwMode="auto">
          <a:xfrm flipH="1" flipV="1">
            <a:off x="1827530" y="4757420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3" name="AutoShape 89"/>
          <xdr:cNvCxnSpPr>
            <a:cxnSpLocks noChangeShapeType="1"/>
          </xdr:cNvCxnSpPr>
        </xdr:nvCxnSpPr>
        <xdr:spPr bwMode="auto">
          <a:xfrm flipH="1">
            <a:off x="2633980" y="4110355"/>
            <a:ext cx="1270" cy="64706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4" name="AutoShape 90"/>
          <xdr:cNvCxnSpPr>
            <a:cxnSpLocks noChangeShapeType="1"/>
            <a:endCxn id="196" idx="1"/>
          </xdr:cNvCxnSpPr>
        </xdr:nvCxnSpPr>
        <xdr:spPr bwMode="auto">
          <a:xfrm>
            <a:off x="2635250" y="4395470"/>
            <a:ext cx="112395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5" name="AutoShape 91"/>
          <xdr:cNvCxnSpPr>
            <a:cxnSpLocks noChangeShapeType="1"/>
            <a:stCxn id="206" idx="3"/>
          </xdr:cNvCxnSpPr>
        </xdr:nvCxnSpPr>
        <xdr:spPr bwMode="auto">
          <a:xfrm>
            <a:off x="2518410" y="4110355"/>
            <a:ext cx="116840" cy="1905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6" name="AutoShape 92"/>
          <xdr:cNvCxnSpPr>
            <a:cxnSpLocks noChangeShapeType="1"/>
            <a:stCxn id="208" idx="3"/>
          </xdr:cNvCxnSpPr>
        </xdr:nvCxnSpPr>
        <xdr:spPr bwMode="auto">
          <a:xfrm flipV="1">
            <a:off x="2518410" y="4757421"/>
            <a:ext cx="116840" cy="1904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7" name="AutoShape 93"/>
          <xdr:cNvCxnSpPr>
            <a:cxnSpLocks noChangeShapeType="1"/>
            <a:stCxn id="207" idx="3"/>
          </xdr:cNvCxnSpPr>
        </xdr:nvCxnSpPr>
        <xdr:spPr bwMode="auto">
          <a:xfrm flipV="1">
            <a:off x="2518410" y="4448175"/>
            <a:ext cx="115570" cy="3810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3"/>
  <sheetViews>
    <sheetView tabSelected="1" workbookViewId="0">
      <selection activeCell="A2" sqref="A2:B2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75" t="s">
        <v>244</v>
      </c>
      <c r="B2" s="176"/>
    </row>
    <row r="4" spans="1:7" ht="15.75" x14ac:dyDescent="0.25">
      <c r="A4" s="177" t="s">
        <v>30</v>
      </c>
      <c r="B4" s="177"/>
      <c r="C4" s="3"/>
    </row>
    <row r="5" spans="1:7" ht="15.75" x14ac:dyDescent="0.25">
      <c r="A5" s="16" t="s">
        <v>0</v>
      </c>
      <c r="B5" s="134" t="str">
        <f>'Income statements and OCI'!B3</f>
        <v>Consolidated income statement</v>
      </c>
      <c r="C5" s="3"/>
      <c r="D5" s="3"/>
      <c r="E5" s="3"/>
      <c r="F5" s="3"/>
      <c r="G5" s="3"/>
    </row>
    <row r="6" spans="1:7" ht="15.75" x14ac:dyDescent="0.25">
      <c r="A6" s="16" t="s">
        <v>1</v>
      </c>
      <c r="B6" s="135" t="str">
        <f>'Statement of financial position'!B3</f>
        <v>Consolidated statement of financial position</v>
      </c>
      <c r="C6" s="3"/>
      <c r="D6" s="3"/>
      <c r="E6" s="3"/>
      <c r="F6" s="3"/>
      <c r="G6" s="3"/>
    </row>
    <row r="7" spans="1:7" ht="15.75" x14ac:dyDescent="0.25">
      <c r="A7" s="16" t="s">
        <v>2</v>
      </c>
      <c r="B7" s="135" t="str">
        <f>'Changes in shareholders'' equity'!B3</f>
        <v>Consolidated statement of changes in shareholders’ equity</v>
      </c>
      <c r="C7" s="3"/>
      <c r="D7" s="3"/>
      <c r="E7" s="3"/>
      <c r="F7" s="3"/>
      <c r="G7" s="3"/>
    </row>
    <row r="8" spans="1:7" ht="15.75" x14ac:dyDescent="0.25">
      <c r="A8" s="16" t="s">
        <v>3</v>
      </c>
      <c r="B8" s="135" t="str">
        <f>'Statement of cash flows'!_Toc293035359</f>
        <v>Consolidated statement of cash flows</v>
      </c>
      <c r="C8" s="3"/>
      <c r="D8" s="3"/>
      <c r="E8" s="3"/>
      <c r="F8" s="3"/>
      <c r="G8" s="3"/>
    </row>
    <row r="9" spans="1:7" ht="15.75" x14ac:dyDescent="0.25">
      <c r="A9" s="16" t="s">
        <v>4</v>
      </c>
      <c r="B9" s="135" t="str">
        <f>'Segment reporting'!_Toc293035359</f>
        <v>Segment reporting</v>
      </c>
      <c r="C9" s="3"/>
      <c r="D9" s="3"/>
      <c r="E9" s="3"/>
      <c r="F9" s="3"/>
      <c r="G9" s="3"/>
    </row>
    <row r="10" spans="1:7" ht="15.75" x14ac:dyDescent="0.25">
      <c r="A10" s="20">
        <v>6</v>
      </c>
      <c r="B10" s="135" t="str">
        <f>'Income statement - analytical'!_Toc293035359</f>
        <v>Income statement – analytical approach</v>
      </c>
      <c r="C10" s="3"/>
      <c r="D10" s="3"/>
      <c r="E10" s="3"/>
      <c r="F10" s="3"/>
      <c r="G10" s="3"/>
    </row>
    <row r="11" spans="1:7" ht="15.75" x14ac:dyDescent="0.25">
      <c r="A11" s="16" t="s">
        <v>5</v>
      </c>
      <c r="B11" s="135" t="str">
        <f>'Operating ratios'!_Toc293035359</f>
        <v>Operating ratios</v>
      </c>
      <c r="C11" s="3"/>
      <c r="D11" s="3"/>
      <c r="E11" s="3"/>
      <c r="F11" s="3"/>
      <c r="G11" s="3"/>
    </row>
    <row r="12" spans="1:7" ht="15.75" x14ac:dyDescent="0.25">
      <c r="A12" s="16" t="s">
        <v>6</v>
      </c>
      <c r="B12" s="135" t="str">
        <f>'Hotel portfolio'!_Toc293035359</f>
        <v>The Orbis Group’s hotel portfolio</v>
      </c>
      <c r="C12" s="3"/>
      <c r="D12" s="3"/>
      <c r="E12" s="3"/>
      <c r="F12" s="3"/>
      <c r="G12" s="3"/>
    </row>
    <row r="13" spans="1:7" ht="15.75" x14ac:dyDescent="0.25">
      <c r="A13" s="16" t="s">
        <v>9</v>
      </c>
      <c r="B13" s="135" t="str">
        <f>Clients!_Toc293035359</f>
        <v>Structure of the Orbis Group's clients</v>
      </c>
      <c r="C13" s="3"/>
      <c r="D13" s="3"/>
      <c r="E13" s="3"/>
      <c r="F13" s="3"/>
      <c r="G13" s="3"/>
    </row>
    <row r="14" spans="1:7" ht="15.75" x14ac:dyDescent="0.25">
      <c r="A14" s="16" t="s">
        <v>10</v>
      </c>
      <c r="B14" s="135" t="str">
        <f>Employment!_Toc293035359</f>
        <v>Average employment in Orbis Group</v>
      </c>
      <c r="C14" s="3"/>
      <c r="D14" s="3"/>
      <c r="E14" s="3"/>
      <c r="F14" s="3"/>
      <c r="G14" s="3"/>
    </row>
    <row r="15" spans="1:7" ht="15.75" x14ac:dyDescent="0.25">
      <c r="A15" s="16" t="s">
        <v>11</v>
      </c>
      <c r="B15" s="135" t="str">
        <f>'Structure of the Group'!_Toc293035359</f>
        <v>The structure of the Group</v>
      </c>
      <c r="C15" s="3"/>
      <c r="D15" s="3"/>
      <c r="E15" s="3"/>
      <c r="F15" s="3"/>
      <c r="G15" s="3"/>
    </row>
    <row r="16" spans="1:7" ht="15.75" x14ac:dyDescent="0.25">
      <c r="A16" s="16" t="s">
        <v>12</v>
      </c>
      <c r="B16" s="135" t="str">
        <f>Shareholders!_Toc293035359</f>
        <v>The Issuer’s shareholders</v>
      </c>
      <c r="C16" s="3"/>
      <c r="D16" s="3"/>
      <c r="E16" s="3"/>
      <c r="F16" s="3"/>
      <c r="G16" s="3"/>
    </row>
    <row r="17" spans="1:3" x14ac:dyDescent="0.2">
      <c r="A17" s="3"/>
      <c r="B17" s="3"/>
      <c r="C17" s="3"/>
    </row>
    <row r="18" spans="1:3" x14ac:dyDescent="0.2">
      <c r="A18" s="1"/>
      <c r="B18" s="3"/>
    </row>
    <row r="19" spans="1:3" x14ac:dyDescent="0.2">
      <c r="B19" s="19"/>
    </row>
    <row r="20" spans="1:3" x14ac:dyDescent="0.2">
      <c r="B20" s="19"/>
    </row>
    <row r="23" spans="1:3" ht="18" customHeight="1" x14ac:dyDescent="0.2"/>
  </sheetData>
  <mergeCells count="2">
    <mergeCell ref="A2:B2"/>
    <mergeCell ref="A4:B4"/>
  </mergeCells>
  <hyperlinks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A14" location="Zatrudnienie!A1" display="6."/>
    <hyperlink ref="A15" location="'Struktura Grupy'!A1" display="7."/>
    <hyperlink ref="A16" location="Akcjonariat!A1" display="8."/>
    <hyperlink ref="A10" location="RZiS_analityczny!A1" display="RZiS_analityczny!A1"/>
    <hyperlink ref="A11" location="'Wskaźniki operacyjne'!A1" display="7."/>
    <hyperlink ref="A12" location="'Baza hotelowa'!A1" display="6."/>
    <hyperlink ref="B5" location="'Income statements and OCI'!A1" display="'Income statements and OCI'!A1"/>
    <hyperlink ref="B6" location="'Statement of financial position'!A1" display="'Statement of financial position'!A1"/>
    <hyperlink ref="B7" location="'Changes in shareholders'' equity'!A1" display="'Changes in shareholders'' equity'!A1"/>
    <hyperlink ref="B8" location="'Statement of cash flows'!A1" display="'Statement of cash flows'!A1"/>
    <hyperlink ref="B9" location="'Segment reporting'!A1" display="'Segment reporting'!A1"/>
    <hyperlink ref="B14" location="Employment!A1" display="Employment!A1"/>
    <hyperlink ref="B15" location="'Structure of the Group'!A1" display="'Structure of the Group'!A1"/>
    <hyperlink ref="B16" location="Shareholders!A1" display="Shareholders!A1"/>
    <hyperlink ref="B10" location="'Income statement - analytical'!A1" display="'Income statement - analytical'!A1"/>
    <hyperlink ref="B11" location="'Operating ratios'!A1" display="'Operating ratios'!A1"/>
    <hyperlink ref="B12" location="'Hotel portfolio'!A1" display="'Hotel portfolio'!A1"/>
    <hyperlink ref="B13" location="Clients!A1" display="Clients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38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" x14ac:dyDescent="0.25">
      <c r="A3" s="9"/>
      <c r="B3" s="18" t="s">
        <v>146</v>
      </c>
    </row>
    <row r="4" spans="1:5" x14ac:dyDescent="0.2">
      <c r="B4" s="213" t="s">
        <v>234</v>
      </c>
      <c r="C4" s="214" t="s">
        <v>148</v>
      </c>
      <c r="D4" s="214" t="s">
        <v>149</v>
      </c>
      <c r="E4" s="57"/>
    </row>
    <row r="5" spans="1:5" ht="15.75" thickBot="1" x14ac:dyDescent="0.25">
      <c r="B5" s="179"/>
      <c r="C5" s="215"/>
      <c r="D5" s="215"/>
      <c r="E5" s="57"/>
    </row>
    <row r="6" spans="1:5" ht="16.5" thickTop="1" thickBot="1" x14ac:dyDescent="0.25">
      <c r="B6" s="29" t="s">
        <v>147</v>
      </c>
      <c r="C6" s="57">
        <v>0.63300000000000001</v>
      </c>
      <c r="D6" s="57">
        <v>0.36699999999999999</v>
      </c>
    </row>
    <row r="7" spans="1:5" ht="16.5" thickTop="1" thickBot="1" x14ac:dyDescent="0.25">
      <c r="B7" s="12" t="s">
        <v>122</v>
      </c>
      <c r="C7" s="57">
        <v>0.70799999999999996</v>
      </c>
      <c r="D7" s="57">
        <v>0.29199999999999998</v>
      </c>
    </row>
    <row r="8" spans="1:5" ht="15.75" thickTop="1" x14ac:dyDescent="0.2">
      <c r="B8" s="35" t="s">
        <v>123</v>
      </c>
      <c r="C8" s="57">
        <v>0.51100000000000001</v>
      </c>
      <c r="D8" s="57">
        <v>0.48899999999999999</v>
      </c>
    </row>
    <row r="9" spans="1:5" x14ac:dyDescent="0.2">
      <c r="B9" s="35" t="s">
        <v>124</v>
      </c>
      <c r="C9" s="57">
        <v>0.36299999999999999</v>
      </c>
      <c r="D9" s="57">
        <v>0.63700000000000001</v>
      </c>
    </row>
    <row r="10" spans="1:5" x14ac:dyDescent="0.2">
      <c r="B10" s="22" t="s">
        <v>125</v>
      </c>
      <c r="C10" s="57">
        <v>0.57599999999999996</v>
      </c>
      <c r="D10" s="57">
        <v>0.42399999999999999</v>
      </c>
    </row>
    <row r="11" spans="1:5" x14ac:dyDescent="0.2">
      <c r="E11" s="57"/>
    </row>
    <row r="12" spans="1:5" x14ac:dyDescent="0.2">
      <c r="B12" s="213" t="s">
        <v>235</v>
      </c>
      <c r="C12" s="214" t="s">
        <v>148</v>
      </c>
      <c r="D12" s="214" t="s">
        <v>149</v>
      </c>
      <c r="E12" s="57"/>
    </row>
    <row r="13" spans="1:5" ht="15.75" thickBot="1" x14ac:dyDescent="0.25">
      <c r="B13" s="179"/>
      <c r="C13" s="215"/>
      <c r="D13" s="215"/>
      <c r="E13" s="57"/>
    </row>
    <row r="14" spans="1:5" ht="16.5" thickTop="1" thickBot="1" x14ac:dyDescent="0.25">
      <c r="B14" s="29" t="s">
        <v>147</v>
      </c>
      <c r="C14" s="57">
        <v>0.63300000000000001</v>
      </c>
      <c r="D14" s="57">
        <v>0.36699999999999999</v>
      </c>
    </row>
    <row r="15" spans="1:5" ht="16.5" thickTop="1" thickBot="1" x14ac:dyDescent="0.25">
      <c r="B15" s="12" t="s">
        <v>122</v>
      </c>
      <c r="C15" s="57">
        <v>0.69099999999999995</v>
      </c>
      <c r="D15" s="57">
        <v>0.309</v>
      </c>
    </row>
    <row r="16" spans="1:5" ht="15.75" thickTop="1" x14ac:dyDescent="0.2">
      <c r="B16" s="35" t="s">
        <v>123</v>
      </c>
      <c r="C16" s="57">
        <v>0.53500000000000003</v>
      </c>
      <c r="D16" s="57">
        <v>0.46500000000000002</v>
      </c>
    </row>
    <row r="17" spans="2:5" x14ac:dyDescent="0.2">
      <c r="B17" s="35" t="s">
        <v>124</v>
      </c>
      <c r="C17" s="57">
        <v>0.33</v>
      </c>
      <c r="D17" s="57">
        <v>0.67</v>
      </c>
    </row>
    <row r="18" spans="2:5" x14ac:dyDescent="0.2">
      <c r="B18" s="22" t="s">
        <v>125</v>
      </c>
      <c r="C18" s="57">
        <v>0.68700000000000006</v>
      </c>
      <c r="D18" s="57">
        <v>0.313</v>
      </c>
    </row>
    <row r="19" spans="2:5" x14ac:dyDescent="0.2">
      <c r="E19" s="57"/>
    </row>
    <row r="20" spans="2:5" x14ac:dyDescent="0.2">
      <c r="E20" s="57"/>
    </row>
    <row r="21" spans="2:5" x14ac:dyDescent="0.2">
      <c r="E21" s="57"/>
    </row>
    <row r="22" spans="2:5" x14ac:dyDescent="0.2">
      <c r="E22" s="57"/>
    </row>
    <row r="23" spans="2:5" x14ac:dyDescent="0.2">
      <c r="E23" s="57"/>
    </row>
    <row r="24" spans="2:5" x14ac:dyDescent="0.2">
      <c r="E24" s="57"/>
    </row>
    <row r="25" spans="2:5" x14ac:dyDescent="0.2">
      <c r="E25" s="57"/>
    </row>
    <row r="26" spans="2:5" x14ac:dyDescent="0.2">
      <c r="E26" s="57"/>
    </row>
    <row r="27" spans="2:5" x14ac:dyDescent="0.2">
      <c r="E27" s="57"/>
    </row>
    <row r="28" spans="2:5" x14ac:dyDescent="0.2">
      <c r="E28" s="57"/>
    </row>
    <row r="29" spans="2:5" x14ac:dyDescent="0.2">
      <c r="E29" s="57"/>
    </row>
    <row r="30" spans="2:5" x14ac:dyDescent="0.2">
      <c r="E30" s="57"/>
    </row>
    <row r="31" spans="2:5" x14ac:dyDescent="0.2">
      <c r="E31" s="57"/>
    </row>
    <row r="32" spans="2:5" x14ac:dyDescent="0.2">
      <c r="E32" s="57"/>
    </row>
    <row r="33" spans="5:5" x14ac:dyDescent="0.2">
      <c r="E33" s="57"/>
    </row>
    <row r="34" spans="5:5" x14ac:dyDescent="0.2">
      <c r="E34" s="57"/>
    </row>
    <row r="35" spans="5:5" x14ac:dyDescent="0.2">
      <c r="E35" s="57"/>
    </row>
    <row r="38" spans="5:5" x14ac:dyDescent="0.2">
      <c r="E38" s="57"/>
    </row>
  </sheetData>
  <mergeCells count="6">
    <mergeCell ref="B4:B5"/>
    <mergeCell ref="C4:C5"/>
    <mergeCell ref="D4:D5"/>
    <mergeCell ref="B12:B13"/>
    <mergeCell ref="C12:C13"/>
    <mergeCell ref="D12:D13"/>
  </mergeCells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11"/>
  <sheetViews>
    <sheetView workbookViewId="0">
      <selection activeCell="E4" sqref="E4:E5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.75" thickBot="1" x14ac:dyDescent="0.3">
      <c r="A3" s="9"/>
      <c r="B3" s="15" t="s">
        <v>150</v>
      </c>
    </row>
    <row r="4" spans="1:5" ht="22.5" customHeight="1" thickTop="1" x14ac:dyDescent="0.2">
      <c r="B4" s="204"/>
      <c r="C4" s="193" t="s">
        <v>232</v>
      </c>
      <c r="D4" s="193" t="s">
        <v>185</v>
      </c>
      <c r="E4" s="193" t="s">
        <v>217</v>
      </c>
    </row>
    <row r="5" spans="1:5" ht="22.5" customHeight="1" thickBot="1" x14ac:dyDescent="0.25">
      <c r="B5" s="206"/>
      <c r="C5" s="194"/>
      <c r="D5" s="194"/>
      <c r="E5" s="194"/>
    </row>
    <row r="6" spans="1:5" ht="16.5" thickTop="1" thickBot="1" x14ac:dyDescent="0.25">
      <c r="B6" s="12" t="s">
        <v>122</v>
      </c>
      <c r="C6" s="113">
        <v>2490</v>
      </c>
      <c r="D6" s="113">
        <v>2451</v>
      </c>
      <c r="E6" s="172">
        <f>(C6-D6)/D6</f>
        <v>1.591187270501836E-2</v>
      </c>
    </row>
    <row r="7" spans="1:5" ht="16.5" thickTop="1" thickBot="1" x14ac:dyDescent="0.25">
      <c r="B7" s="12" t="s">
        <v>123</v>
      </c>
      <c r="C7" s="48">
        <v>865</v>
      </c>
      <c r="D7" s="173">
        <v>857</v>
      </c>
      <c r="E7" s="172">
        <f>(C7-D7)/D7</f>
        <v>9.3348891481913644E-3</v>
      </c>
    </row>
    <row r="8" spans="1:5" ht="16.5" thickTop="1" thickBot="1" x14ac:dyDescent="0.25">
      <c r="B8" s="12" t="s">
        <v>124</v>
      </c>
      <c r="C8" s="48">
        <v>207</v>
      </c>
      <c r="D8" s="173">
        <v>195</v>
      </c>
      <c r="E8" s="172">
        <f>(C8-D8)/D8</f>
        <v>6.1538461538461542E-2</v>
      </c>
    </row>
    <row r="9" spans="1:5" ht="16.5" thickTop="1" thickBot="1" x14ac:dyDescent="0.25">
      <c r="B9" s="12" t="s">
        <v>125</v>
      </c>
      <c r="C9" s="48">
        <v>256</v>
      </c>
      <c r="D9" s="113">
        <v>243</v>
      </c>
      <c r="E9" s="49">
        <f>(C9-D9)/D9</f>
        <v>5.3497942386831275E-2</v>
      </c>
    </row>
    <row r="10" spans="1:5" ht="16.5" thickTop="1" thickBot="1" x14ac:dyDescent="0.25">
      <c r="B10" s="34" t="s">
        <v>77</v>
      </c>
      <c r="C10" s="50">
        <f>SUM(C6:C9)</f>
        <v>3818</v>
      </c>
      <c r="D10" s="50">
        <f>SUM(D6:D9)</f>
        <v>3746</v>
      </c>
      <c r="E10" s="174">
        <f>(C10-D10)/D10</f>
        <v>1.9220501868659905E-2</v>
      </c>
    </row>
    <row r="11" spans="1:5" ht="15.75" thickTop="1" x14ac:dyDescent="0.2"/>
  </sheetData>
  <mergeCells count="4">
    <mergeCell ref="B4:B5"/>
    <mergeCell ref="D4:D5"/>
    <mergeCell ref="E4:E5"/>
    <mergeCell ref="C4:C5"/>
  </mergeCells>
  <hyperlinks>
    <hyperlink ref="A1" location="'Table of contents'!A1" display="Table of contents"/>
  </hyperlinks>
  <pageMargins left="0.75" right="0.75" top="1" bottom="1" header="0.5" footer="0.5"/>
  <pageSetup paperSize="9" scale="9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36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30</v>
      </c>
    </row>
    <row r="2" spans="1:2" ht="15.75" x14ac:dyDescent="0.25">
      <c r="A2" s="9"/>
    </row>
    <row r="3" spans="1:2" ht="18" x14ac:dyDescent="0.25">
      <c r="A3" s="9"/>
      <c r="B3" s="15" t="s">
        <v>151</v>
      </c>
    </row>
    <row r="4" spans="1:2" x14ac:dyDescent="0.2">
      <c r="B4" s="17"/>
    </row>
    <row r="36" spans="2:2" ht="31.5" customHeight="1" x14ac:dyDescent="0.2">
      <c r="B36" s="114" t="s">
        <v>194</v>
      </c>
    </row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.75" thickBot="1" x14ac:dyDescent="0.3">
      <c r="A3" s="9"/>
      <c r="B3" s="15" t="s">
        <v>153</v>
      </c>
    </row>
    <row r="4" spans="1:4" ht="46.5" customHeight="1" thickTop="1" thickBot="1" x14ac:dyDescent="0.25">
      <c r="B4" s="51" t="s">
        <v>152</v>
      </c>
      <c r="C4" s="52" t="s">
        <v>154</v>
      </c>
      <c r="D4" s="52" t="s">
        <v>155</v>
      </c>
    </row>
    <row r="5" spans="1:4" ht="16.5" thickTop="1" thickBot="1" x14ac:dyDescent="0.25">
      <c r="B5" s="12" t="s">
        <v>13</v>
      </c>
      <c r="C5" s="53">
        <v>24276415</v>
      </c>
      <c r="D5" s="44">
        <v>52.69</v>
      </c>
    </row>
    <row r="6" spans="1:4" ht="16.5" thickTop="1" thickBot="1" x14ac:dyDescent="0.25">
      <c r="B6" s="54" t="s">
        <v>236</v>
      </c>
      <c r="C6" s="55">
        <v>2303849</v>
      </c>
      <c r="D6" s="56">
        <v>4.99</v>
      </c>
    </row>
    <row r="7" spans="1:4" ht="16.5" thickTop="1" thickBot="1" x14ac:dyDescent="0.25">
      <c r="B7" s="12" t="s">
        <v>14</v>
      </c>
      <c r="C7" s="53">
        <v>4577880</v>
      </c>
      <c r="D7" s="44">
        <v>9.94</v>
      </c>
    </row>
    <row r="8" spans="1:4" ht="16.5" thickTop="1" thickBot="1" x14ac:dyDescent="0.25">
      <c r="B8" s="12" t="s">
        <v>190</v>
      </c>
      <c r="C8" s="53">
        <v>2391368</v>
      </c>
      <c r="D8" s="44">
        <v>5.19</v>
      </c>
    </row>
    <row r="9" spans="1:4" s="5" customFormat="1" ht="27.75" customHeight="1" thickTop="1" thickBot="1" x14ac:dyDescent="0.25">
      <c r="B9" s="87" t="s">
        <v>210</v>
      </c>
      <c r="C9" s="53">
        <v>2357156</v>
      </c>
      <c r="D9" s="128">
        <v>5.12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AB5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" x14ac:dyDescent="0.25">
      <c r="B3" s="14" t="s">
        <v>20</v>
      </c>
      <c r="C3" s="13"/>
      <c r="D3" s="13"/>
    </row>
    <row r="4" spans="1:4" s="1" customFormat="1" ht="46.5" customHeight="1" thickBot="1" x14ac:dyDescent="0.25">
      <c r="A4" s="7"/>
      <c r="B4" s="85"/>
      <c r="C4" s="143" t="s">
        <v>211</v>
      </c>
      <c r="D4" s="23" t="s">
        <v>184</v>
      </c>
    </row>
    <row r="5" spans="1:4" s="5" customFormat="1" ht="16.5" thickTop="1" thickBot="1" x14ac:dyDescent="0.25">
      <c r="A5" s="7"/>
      <c r="B5" s="86" t="s">
        <v>15</v>
      </c>
      <c r="C5" s="70">
        <v>247214</v>
      </c>
      <c r="D5" s="70">
        <v>229201</v>
      </c>
    </row>
    <row r="6" spans="1:4" s="5" customFormat="1" ht="16.5" thickTop="1" thickBot="1" x14ac:dyDescent="0.25">
      <c r="A6" s="7"/>
      <c r="B6" s="87" t="s">
        <v>16</v>
      </c>
      <c r="C6" s="65">
        <v>-58481</v>
      </c>
      <c r="D6" s="65">
        <v>-53653</v>
      </c>
    </row>
    <row r="7" spans="1:4" s="5" customFormat="1" ht="16.5" thickTop="1" thickBot="1" x14ac:dyDescent="0.25">
      <c r="A7" s="7"/>
      <c r="B7" s="87" t="s">
        <v>17</v>
      </c>
      <c r="C7" s="65">
        <v>-80979</v>
      </c>
      <c r="D7" s="65">
        <v>-76868</v>
      </c>
    </row>
    <row r="8" spans="1:4" s="5" customFormat="1" ht="16.5" thickTop="1" thickBot="1" x14ac:dyDescent="0.25">
      <c r="A8" s="7"/>
      <c r="B8" s="87" t="s">
        <v>18</v>
      </c>
      <c r="C8" s="65">
        <v>-44218</v>
      </c>
      <c r="D8" s="65">
        <v>-42645</v>
      </c>
    </row>
    <row r="9" spans="1:4" s="5" customFormat="1" ht="16.5" thickTop="1" thickBot="1" x14ac:dyDescent="0.25">
      <c r="A9" s="7"/>
      <c r="B9" s="87" t="s">
        <v>19</v>
      </c>
      <c r="C9" s="65">
        <v>-9741</v>
      </c>
      <c r="D9" s="65">
        <v>-10128</v>
      </c>
    </row>
    <row r="10" spans="1:4" s="5" customFormat="1" ht="16.5" thickTop="1" thickBot="1" x14ac:dyDescent="0.25">
      <c r="A10" s="6"/>
      <c r="B10" s="87" t="s">
        <v>162</v>
      </c>
      <c r="C10" s="65">
        <v>-3492</v>
      </c>
      <c r="D10" s="65">
        <v>-3939</v>
      </c>
    </row>
    <row r="11" spans="1:4" s="5" customFormat="1" ht="16.5" thickTop="1" thickBot="1" x14ac:dyDescent="0.25">
      <c r="A11" s="7"/>
      <c r="B11" s="87" t="s">
        <v>163</v>
      </c>
      <c r="C11" s="65">
        <v>1120</v>
      </c>
      <c r="D11" s="65">
        <v>928</v>
      </c>
    </row>
    <row r="12" spans="1:4" s="5" customFormat="1" ht="16.5" thickTop="1" thickBot="1" x14ac:dyDescent="0.25">
      <c r="A12" s="7"/>
      <c r="B12" s="84" t="s">
        <v>7</v>
      </c>
      <c r="C12" s="62">
        <f t="shared" ref="C12" si="0">SUM(C5:C11)</f>
        <v>51423</v>
      </c>
      <c r="D12" s="62">
        <f t="shared" ref="D12" si="1">SUM(D5:D11)</f>
        <v>42896</v>
      </c>
    </row>
    <row r="13" spans="1:4" s="5" customFormat="1" ht="16.5" thickTop="1" thickBot="1" x14ac:dyDescent="0.25">
      <c r="A13" s="7"/>
      <c r="B13" s="87" t="s">
        <v>164</v>
      </c>
      <c r="C13" s="47">
        <v>-24875</v>
      </c>
      <c r="D13" s="47">
        <v>-24622</v>
      </c>
    </row>
    <row r="14" spans="1:4" s="5" customFormat="1" ht="16.5" thickTop="1" thickBot="1" x14ac:dyDescent="0.25">
      <c r="A14" s="7"/>
      <c r="B14" s="84" t="s">
        <v>21</v>
      </c>
      <c r="C14" s="46">
        <f t="shared" ref="C14:D14" si="2">SUM(C12:C13)</f>
        <v>26548</v>
      </c>
      <c r="D14" s="46">
        <f t="shared" si="2"/>
        <v>18274</v>
      </c>
    </row>
    <row r="15" spans="1:4" s="5" customFormat="1" ht="16.5" thickTop="1" thickBot="1" x14ac:dyDescent="0.25">
      <c r="A15" s="7"/>
      <c r="B15" s="87" t="s">
        <v>22</v>
      </c>
      <c r="C15" s="47">
        <v>-35597</v>
      </c>
      <c r="D15" s="47">
        <v>-34329</v>
      </c>
    </row>
    <row r="16" spans="1:4" s="5" customFormat="1" ht="16.5" thickTop="1" thickBot="1" x14ac:dyDescent="0.25">
      <c r="A16" s="7"/>
      <c r="B16" s="84" t="s">
        <v>238</v>
      </c>
      <c r="C16" s="46">
        <f t="shared" ref="C16:D16" si="3">SUM(C14:C15)</f>
        <v>-9049</v>
      </c>
      <c r="D16" s="46">
        <f t="shared" si="3"/>
        <v>-16055</v>
      </c>
    </row>
    <row r="17" spans="1:4" s="5" customFormat="1" ht="16.5" thickTop="1" thickBot="1" x14ac:dyDescent="0.25">
      <c r="A17" s="6"/>
      <c r="B17" s="87" t="s">
        <v>206</v>
      </c>
      <c r="C17" s="47">
        <v>88</v>
      </c>
      <c r="D17" s="47">
        <v>0</v>
      </c>
    </row>
    <row r="18" spans="1:4" s="5" customFormat="1" ht="16.5" thickTop="1" thickBot="1" x14ac:dyDescent="0.25">
      <c r="A18" s="10"/>
      <c r="B18" s="87" t="s">
        <v>204</v>
      </c>
      <c r="C18" s="47">
        <v>0</v>
      </c>
      <c r="D18" s="47">
        <v>0</v>
      </c>
    </row>
    <row r="19" spans="1:4" s="5" customFormat="1" ht="16.5" thickTop="1" thickBot="1" x14ac:dyDescent="0.25">
      <c r="A19" s="7"/>
      <c r="B19" s="87" t="s">
        <v>165</v>
      </c>
      <c r="C19" s="115">
        <v>-231</v>
      </c>
      <c r="D19" s="115">
        <v>-909</v>
      </c>
    </row>
    <row r="20" spans="1:4" s="5" customFormat="1" ht="16.5" thickTop="1" thickBot="1" x14ac:dyDescent="0.25">
      <c r="A20" s="11"/>
      <c r="B20" s="87" t="s">
        <v>23</v>
      </c>
      <c r="C20" s="115">
        <v>0</v>
      </c>
      <c r="D20" s="115">
        <v>-1547</v>
      </c>
    </row>
    <row r="21" spans="1:4" s="5" customFormat="1" ht="16.5" thickTop="1" thickBot="1" x14ac:dyDescent="0.25">
      <c r="A21" s="7"/>
      <c r="B21" s="84" t="s">
        <v>239</v>
      </c>
      <c r="C21" s="46">
        <f t="shared" ref="C21:D21" si="4">SUM(C16:C20)</f>
        <v>-9192</v>
      </c>
      <c r="D21" s="46">
        <f t="shared" si="4"/>
        <v>-18511</v>
      </c>
    </row>
    <row r="22" spans="1:4" s="5" customFormat="1" ht="16.5" hidden="1" thickTop="1" thickBot="1" x14ac:dyDescent="0.25">
      <c r="A22" s="11"/>
      <c r="B22" s="100" t="s">
        <v>156</v>
      </c>
      <c r="C22" s="115">
        <v>0</v>
      </c>
      <c r="D22" s="115">
        <v>0</v>
      </c>
    </row>
    <row r="23" spans="1:4" s="5" customFormat="1" ht="16.5" thickTop="1" thickBot="1" x14ac:dyDescent="0.25">
      <c r="A23" s="7"/>
      <c r="B23" s="87" t="s">
        <v>24</v>
      </c>
      <c r="C23" s="115">
        <v>336</v>
      </c>
      <c r="D23" s="115">
        <v>398</v>
      </c>
    </row>
    <row r="24" spans="1:4" s="5" customFormat="1" ht="16.5" thickTop="1" thickBot="1" x14ac:dyDescent="0.25">
      <c r="A24" s="7"/>
      <c r="B24" s="87" t="s">
        <v>25</v>
      </c>
      <c r="C24" s="115">
        <v>-6487</v>
      </c>
      <c r="D24" s="115">
        <v>-3991</v>
      </c>
    </row>
    <row r="25" spans="1:4" s="5" customFormat="1" ht="16.5" thickTop="1" thickBot="1" x14ac:dyDescent="0.25">
      <c r="A25" s="7"/>
      <c r="B25" s="87" t="s">
        <v>26</v>
      </c>
      <c r="C25" s="115">
        <v>-167</v>
      </c>
      <c r="D25" s="115">
        <v>-129</v>
      </c>
    </row>
    <row r="26" spans="1:4" s="5" customFormat="1" ht="16.5" thickTop="1" thickBot="1" x14ac:dyDescent="0.25">
      <c r="A26" s="7"/>
      <c r="B26" s="84" t="s">
        <v>240</v>
      </c>
      <c r="C26" s="46">
        <f t="shared" ref="C26:D26" si="5">SUM(C21:C25)</f>
        <v>-15510</v>
      </c>
      <c r="D26" s="46">
        <f t="shared" si="5"/>
        <v>-22233</v>
      </c>
    </row>
    <row r="27" spans="1:4" s="5" customFormat="1" ht="16.5" thickTop="1" thickBot="1" x14ac:dyDescent="0.25">
      <c r="A27" s="7"/>
      <c r="B27" s="87" t="s">
        <v>27</v>
      </c>
      <c r="C27" s="115">
        <v>2066</v>
      </c>
      <c r="D27" s="115">
        <v>-99</v>
      </c>
    </row>
    <row r="28" spans="1:4" s="5" customFormat="1" ht="16.5" thickTop="1" thickBot="1" x14ac:dyDescent="0.25">
      <c r="A28" s="7"/>
      <c r="B28" s="84" t="s">
        <v>237</v>
      </c>
      <c r="C28" s="46">
        <f t="shared" ref="C28:D28" si="6">SUM(C26:C27)</f>
        <v>-13444</v>
      </c>
      <c r="D28" s="46">
        <f t="shared" si="6"/>
        <v>-22332</v>
      </c>
    </row>
    <row r="29" spans="1:4" s="5" customFormat="1" ht="16.5" thickTop="1" thickBot="1" x14ac:dyDescent="0.25">
      <c r="A29" s="7"/>
      <c r="B29" s="87" t="s">
        <v>28</v>
      </c>
      <c r="C29" s="116">
        <v>-13436.995827999999</v>
      </c>
      <c r="D29" s="116">
        <v>-22318</v>
      </c>
    </row>
    <row r="30" spans="1:4" s="5" customFormat="1" ht="16.5" thickTop="1" thickBot="1" x14ac:dyDescent="0.25">
      <c r="A30" s="7"/>
      <c r="B30" s="87" t="s">
        <v>29</v>
      </c>
      <c r="C30" s="115">
        <v>-7</v>
      </c>
      <c r="D30" s="115">
        <v>-14</v>
      </c>
    </row>
    <row r="31" spans="1:4" s="5" customFormat="1" ht="16.5" thickTop="1" thickBot="1" x14ac:dyDescent="0.25">
      <c r="A31" s="7"/>
      <c r="B31" s="88"/>
      <c r="C31" s="89"/>
      <c r="D31" s="89"/>
    </row>
    <row r="32" spans="1:4" s="5" customFormat="1" ht="16.5" thickTop="1" thickBot="1" x14ac:dyDescent="0.25">
      <c r="A32" s="7"/>
      <c r="B32" s="84" t="s">
        <v>157</v>
      </c>
      <c r="C32" s="89"/>
      <c r="D32" s="89"/>
    </row>
    <row r="33" spans="1:28" s="5" customFormat="1" ht="15.75" thickTop="1" x14ac:dyDescent="0.2">
      <c r="A33" s="7"/>
      <c r="B33" s="90" t="s">
        <v>158</v>
      </c>
      <c r="C33" s="91">
        <f t="shared" ref="C33:D33" si="7">C29*1000/46077008</f>
        <v>-0.29162040703684577</v>
      </c>
      <c r="D33" s="91">
        <f t="shared" si="7"/>
        <v>-0.48436304718396644</v>
      </c>
    </row>
    <row r="34" spans="1:28" s="5" customFormat="1" x14ac:dyDescent="0.2">
      <c r="A34" s="7"/>
      <c r="B34" s="8"/>
    </row>
    <row r="35" spans="1:28" s="5" customFormat="1" ht="18" x14ac:dyDescent="0.25">
      <c r="A35" s="7"/>
      <c r="B35" s="14" t="s">
        <v>173</v>
      </c>
      <c r="C35" s="13"/>
      <c r="D35" s="13"/>
    </row>
    <row r="36" spans="1:28" s="5" customFormat="1" ht="46.5" customHeight="1" thickBot="1" x14ac:dyDescent="0.25">
      <c r="A36" s="7"/>
      <c r="B36" s="85"/>
      <c r="C36" s="143" t="s">
        <v>211</v>
      </c>
      <c r="D36" s="23" t="s">
        <v>184</v>
      </c>
    </row>
    <row r="37" spans="1:28" s="5" customFormat="1" ht="16.5" thickTop="1" thickBot="1" x14ac:dyDescent="0.25">
      <c r="A37" s="7"/>
      <c r="B37" s="86" t="s">
        <v>237</v>
      </c>
      <c r="C37" s="46">
        <f t="shared" ref="C37:D37" si="8">C28</f>
        <v>-13444</v>
      </c>
      <c r="D37" s="46">
        <f t="shared" si="8"/>
        <v>-22332</v>
      </c>
    </row>
    <row r="38" spans="1:28" s="5" customFormat="1" ht="16.5" thickTop="1" thickBot="1" x14ac:dyDescent="0.25">
      <c r="A38" s="6"/>
      <c r="B38" s="108"/>
      <c r="C38" s="47"/>
      <c r="D38" s="47"/>
    </row>
    <row r="39" spans="1:28" s="5" customFormat="1" ht="16.5" thickTop="1" thickBot="1" x14ac:dyDescent="0.25">
      <c r="A39" s="7"/>
      <c r="B39" s="86" t="s">
        <v>176</v>
      </c>
      <c r="C39" s="47"/>
      <c r="D39" s="47"/>
    </row>
    <row r="40" spans="1:28" s="5" customFormat="1" ht="16.5" thickTop="1" thickBot="1" x14ac:dyDescent="0.25">
      <c r="A40" s="7"/>
      <c r="B40" s="111" t="s">
        <v>177</v>
      </c>
      <c r="C40" s="47">
        <v>62</v>
      </c>
      <c r="D40" s="47">
        <v>0</v>
      </c>
    </row>
    <row r="41" spans="1:28" s="5" customFormat="1" ht="16.5" thickTop="1" thickBot="1" x14ac:dyDescent="0.25">
      <c r="A41" s="7"/>
      <c r="B41" s="87" t="s">
        <v>198</v>
      </c>
      <c r="C41" s="47">
        <v>-12</v>
      </c>
      <c r="D41" s="47">
        <v>0</v>
      </c>
    </row>
    <row r="42" spans="1:28" s="5" customFormat="1" ht="16.5" thickTop="1" thickBot="1" x14ac:dyDescent="0.25">
      <c r="A42" s="7"/>
      <c r="B42" s="86" t="s">
        <v>171</v>
      </c>
      <c r="C42" s="47"/>
      <c r="D42" s="47"/>
    </row>
    <row r="43" spans="1:28" s="5" customFormat="1" ht="16.5" thickTop="1" thickBot="1" x14ac:dyDescent="0.25">
      <c r="A43" s="7"/>
      <c r="B43" s="87" t="s">
        <v>172</v>
      </c>
      <c r="C43" s="47">
        <v>635</v>
      </c>
      <c r="D43" s="47">
        <v>-4049</v>
      </c>
    </row>
    <row r="44" spans="1:28" ht="16.5" thickTop="1" thickBot="1" x14ac:dyDescent="0.25">
      <c r="B44" s="111" t="s">
        <v>179</v>
      </c>
      <c r="C44" s="47">
        <v>-502</v>
      </c>
      <c r="D44" s="47"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6.5" thickTop="1" thickBot="1" x14ac:dyDescent="0.25">
      <c r="B45" s="87" t="s">
        <v>199</v>
      </c>
      <c r="C45" s="47">
        <v>95</v>
      </c>
      <c r="D45" s="47"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6.5" thickTop="1" thickBot="1" x14ac:dyDescent="0.25">
      <c r="B46" s="86" t="s">
        <v>181</v>
      </c>
      <c r="C46" s="46">
        <f t="shared" ref="C46" si="9">SUM(C40:C45)</f>
        <v>278</v>
      </c>
      <c r="D46" s="46">
        <f t="shared" ref="D46" si="10">SUM(D40:D45)</f>
        <v>-4049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6.5" thickTop="1" thickBot="1" x14ac:dyDescent="0.25">
      <c r="B47" s="86" t="s">
        <v>83</v>
      </c>
      <c r="C47" s="46">
        <f t="shared" ref="C47:D47" si="11">C37+C46</f>
        <v>-13166</v>
      </c>
      <c r="D47" s="46">
        <f t="shared" si="11"/>
        <v>-26381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6.5" thickTop="1" thickBot="1" x14ac:dyDescent="0.25">
      <c r="B48" s="108"/>
      <c r="C48" s="47"/>
      <c r="D48" s="4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28" ht="16.5" thickTop="1" thickBot="1" x14ac:dyDescent="0.25">
      <c r="B49" s="110" t="s">
        <v>174</v>
      </c>
      <c r="C49" s="47"/>
      <c r="D49" s="4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28" ht="16.5" thickTop="1" thickBot="1" x14ac:dyDescent="0.25">
      <c r="B50" s="111" t="s">
        <v>175</v>
      </c>
      <c r="C50" s="47">
        <v>-13158.995827999999</v>
      </c>
      <c r="D50" s="47">
        <f t="shared" ref="D50" si="12">D47-D51</f>
        <v>-26369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16.5" thickTop="1" thickBot="1" x14ac:dyDescent="0.25">
      <c r="B51" s="111" t="s">
        <v>60</v>
      </c>
      <c r="C51" s="47">
        <v>-7</v>
      </c>
      <c r="D51" s="47">
        <v>-12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2:28" ht="16.5" thickTop="1" thickBot="1" x14ac:dyDescent="0.25">
      <c r="B52" s="109"/>
      <c r="C52" s="46">
        <f t="shared" ref="C52:D52" si="13">C50+C51</f>
        <v>-13165.995827999999</v>
      </c>
      <c r="D52" s="46">
        <f t="shared" si="13"/>
        <v>-26381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 ht="15.75" thickTop="1" x14ac:dyDescent="0.2"/>
  </sheetData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5" customWidth="1"/>
    <col min="5" max="5" width="14.875" style="2" customWidth="1"/>
    <col min="6" max="16384" width="10.875" style="2"/>
  </cols>
  <sheetData>
    <row r="1" spans="1:5" ht="15.75" x14ac:dyDescent="0.25">
      <c r="A1" s="9" t="s">
        <v>30</v>
      </c>
    </row>
    <row r="2" spans="1:5" ht="15.75" x14ac:dyDescent="0.25">
      <c r="A2" s="9"/>
    </row>
    <row r="3" spans="1:5" ht="18.75" thickBot="1" x14ac:dyDescent="0.3">
      <c r="B3" s="14" t="s">
        <v>31</v>
      </c>
      <c r="C3" s="14"/>
      <c r="D3" s="14"/>
    </row>
    <row r="4" spans="1:5" s="5" customFormat="1" ht="22.5" customHeight="1" thickTop="1" thickBot="1" x14ac:dyDescent="0.25">
      <c r="A4" s="11"/>
      <c r="B4" s="178" t="s">
        <v>51</v>
      </c>
      <c r="C4" s="180" t="s">
        <v>52</v>
      </c>
      <c r="D4" s="181"/>
      <c r="E4" s="181"/>
    </row>
    <row r="5" spans="1:5" s="5" customFormat="1" ht="22.5" customHeight="1" thickTop="1" thickBot="1" x14ac:dyDescent="0.25">
      <c r="A5" s="11"/>
      <c r="B5" s="179"/>
      <c r="C5" s="137" t="s">
        <v>232</v>
      </c>
      <c r="D5" s="136" t="s">
        <v>191</v>
      </c>
      <c r="E5" s="137" t="s">
        <v>185</v>
      </c>
    </row>
    <row r="6" spans="1:5" s="5" customFormat="1" ht="16.5" thickTop="1" thickBot="1" x14ac:dyDescent="0.25">
      <c r="A6" s="10"/>
      <c r="B6" s="30" t="s">
        <v>32</v>
      </c>
      <c r="C6" s="46">
        <f>SUM(C7:C15)-C10</f>
        <v>2194010</v>
      </c>
      <c r="D6" s="46">
        <f>SUM(D7:D15)-D10</f>
        <v>2088391</v>
      </c>
      <c r="E6" s="46">
        <f>SUM(E7:E15)-E10</f>
        <v>2092526</v>
      </c>
    </row>
    <row r="7" spans="1:5" s="5" customFormat="1" ht="16.5" thickTop="1" thickBot="1" x14ac:dyDescent="0.25">
      <c r="A7" s="11"/>
      <c r="B7" s="12" t="s">
        <v>33</v>
      </c>
      <c r="C7" s="78">
        <v>2028060</v>
      </c>
      <c r="D7" s="78">
        <v>1923863</v>
      </c>
      <c r="E7" s="78">
        <v>1941254</v>
      </c>
    </row>
    <row r="8" spans="1:5" s="5" customFormat="1" ht="16.5" thickTop="1" thickBot="1" x14ac:dyDescent="0.25">
      <c r="A8" s="10"/>
      <c r="B8" s="12" t="s">
        <v>38</v>
      </c>
      <c r="C8" s="78">
        <v>10184</v>
      </c>
      <c r="D8" s="78">
        <v>10287</v>
      </c>
      <c r="E8" s="78">
        <v>11004</v>
      </c>
    </row>
    <row r="9" spans="1:5" s="5" customFormat="1" ht="16.5" thickTop="1" thickBot="1" x14ac:dyDescent="0.25">
      <c r="A9" s="11"/>
      <c r="B9" s="12" t="s">
        <v>34</v>
      </c>
      <c r="C9" s="78">
        <v>113600</v>
      </c>
      <c r="D9" s="78">
        <v>114189</v>
      </c>
      <c r="E9" s="78">
        <v>114152</v>
      </c>
    </row>
    <row r="10" spans="1:5" s="5" customFormat="1" ht="16.5" thickTop="1" thickBot="1" x14ac:dyDescent="0.25">
      <c r="A10" s="11"/>
      <c r="B10" s="12" t="s">
        <v>35</v>
      </c>
      <c r="C10" s="116">
        <v>107252</v>
      </c>
      <c r="D10" s="78">
        <v>107252</v>
      </c>
      <c r="E10" s="116">
        <v>107252</v>
      </c>
    </row>
    <row r="11" spans="1:5" s="5" customFormat="1" ht="16.5" thickTop="1" thickBot="1" x14ac:dyDescent="0.25">
      <c r="A11" s="11"/>
      <c r="B11" s="12" t="s">
        <v>36</v>
      </c>
      <c r="C11" s="116">
        <v>9977</v>
      </c>
      <c r="D11" s="78">
        <v>10151</v>
      </c>
      <c r="E11" s="116">
        <v>10154</v>
      </c>
    </row>
    <row r="12" spans="1:5" s="5" customFormat="1" ht="16.5" thickTop="1" thickBot="1" x14ac:dyDescent="0.25">
      <c r="A12" s="11"/>
      <c r="B12" s="12" t="s">
        <v>37</v>
      </c>
      <c r="C12" s="116">
        <v>7888</v>
      </c>
      <c r="D12" s="78">
        <v>7888</v>
      </c>
      <c r="E12" s="116">
        <v>7889</v>
      </c>
    </row>
    <row r="13" spans="1:5" s="5" customFormat="1" ht="16.5" thickTop="1" thickBot="1" x14ac:dyDescent="0.25">
      <c r="A13" s="11"/>
      <c r="B13" s="12" t="s">
        <v>39</v>
      </c>
      <c r="C13" s="78">
        <v>464</v>
      </c>
      <c r="D13" s="78">
        <v>464</v>
      </c>
      <c r="E13" s="78">
        <v>464</v>
      </c>
    </row>
    <row r="14" spans="1:5" s="5" customFormat="1" ht="16.5" thickTop="1" thickBot="1" x14ac:dyDescent="0.25">
      <c r="A14" s="11"/>
      <c r="B14" s="12" t="s">
        <v>40</v>
      </c>
      <c r="C14" s="78">
        <v>23448</v>
      </c>
      <c r="D14" s="78">
        <v>21128</v>
      </c>
      <c r="E14" s="78">
        <v>7359</v>
      </c>
    </row>
    <row r="15" spans="1:5" s="5" customFormat="1" ht="16.5" thickTop="1" thickBot="1" x14ac:dyDescent="0.25">
      <c r="A15" s="11"/>
      <c r="B15" s="12" t="s">
        <v>41</v>
      </c>
      <c r="C15" s="78">
        <v>389</v>
      </c>
      <c r="D15" s="78">
        <v>421</v>
      </c>
      <c r="E15" s="78">
        <v>250</v>
      </c>
    </row>
    <row r="16" spans="1:5" s="5" customFormat="1" ht="16.5" thickTop="1" thickBot="1" x14ac:dyDescent="0.25">
      <c r="A16" s="11"/>
      <c r="B16" s="34" t="s">
        <v>42</v>
      </c>
      <c r="C16" s="46">
        <f>SUM(C17:C23)</f>
        <v>262408</v>
      </c>
      <c r="D16" s="46">
        <f>SUM(D17:D23)</f>
        <v>372448</v>
      </c>
      <c r="E16" s="46">
        <f>SUM(E17:E23)</f>
        <v>217755</v>
      </c>
    </row>
    <row r="17" spans="1:5" s="5" customFormat="1" ht="16.5" thickTop="1" thickBot="1" x14ac:dyDescent="0.25">
      <c r="A17" s="11"/>
      <c r="B17" s="12" t="s">
        <v>43</v>
      </c>
      <c r="C17" s="78">
        <v>6300</v>
      </c>
      <c r="D17" s="78">
        <v>6763</v>
      </c>
      <c r="E17" s="78">
        <v>6105</v>
      </c>
    </row>
    <row r="18" spans="1:5" s="5" customFormat="1" ht="16.5" thickTop="1" thickBot="1" x14ac:dyDescent="0.25">
      <c r="A18" s="11"/>
      <c r="B18" s="12" t="s">
        <v>44</v>
      </c>
      <c r="C18" s="78">
        <v>48883</v>
      </c>
      <c r="D18" s="78">
        <v>50555</v>
      </c>
      <c r="E18" s="78">
        <v>49763</v>
      </c>
    </row>
    <row r="19" spans="1:5" s="5" customFormat="1" ht="16.5" thickTop="1" thickBot="1" x14ac:dyDescent="0.25">
      <c r="A19" s="11"/>
      <c r="B19" s="12" t="s">
        <v>45</v>
      </c>
      <c r="C19" s="78">
        <v>1656</v>
      </c>
      <c r="D19" s="78">
        <v>368</v>
      </c>
      <c r="E19" s="78">
        <v>149</v>
      </c>
    </row>
    <row r="20" spans="1:5" s="5" customFormat="1" ht="16.5" thickTop="1" thickBot="1" x14ac:dyDescent="0.25">
      <c r="A20" s="11"/>
      <c r="B20" s="12" t="s">
        <v>46</v>
      </c>
      <c r="C20" s="78">
        <v>45877</v>
      </c>
      <c r="D20" s="78">
        <v>34502</v>
      </c>
      <c r="E20" s="78">
        <v>42676</v>
      </c>
    </row>
    <row r="21" spans="1:5" s="5" customFormat="1" ht="16.5" hidden="1" thickTop="1" thickBot="1" x14ac:dyDescent="0.25">
      <c r="A21" s="11"/>
      <c r="B21" s="12" t="s">
        <v>47</v>
      </c>
      <c r="C21" s="78">
        <v>0</v>
      </c>
      <c r="D21" s="78">
        <v>0</v>
      </c>
      <c r="E21" s="78">
        <v>0</v>
      </c>
    </row>
    <row r="22" spans="1:5" s="5" customFormat="1" ht="16.5" thickTop="1" thickBot="1" x14ac:dyDescent="0.25">
      <c r="A22" s="11"/>
      <c r="B22" s="12" t="s">
        <v>205</v>
      </c>
      <c r="C22" s="78">
        <v>0</v>
      </c>
      <c r="D22" s="78">
        <v>8577</v>
      </c>
      <c r="E22" s="78">
        <v>0</v>
      </c>
    </row>
    <row r="23" spans="1:5" s="5" customFormat="1" ht="16.5" thickTop="1" thickBot="1" x14ac:dyDescent="0.25">
      <c r="A23" s="11"/>
      <c r="B23" s="12" t="s">
        <v>48</v>
      </c>
      <c r="C23" s="78">
        <v>159692</v>
      </c>
      <c r="D23" s="78">
        <v>271683</v>
      </c>
      <c r="E23" s="78">
        <v>119062</v>
      </c>
    </row>
    <row r="24" spans="1:5" s="5" customFormat="1" ht="16.5" thickTop="1" thickBot="1" x14ac:dyDescent="0.25">
      <c r="A24" s="11"/>
      <c r="B24" s="34" t="s">
        <v>49</v>
      </c>
      <c r="C24" s="46">
        <v>22813</v>
      </c>
      <c r="D24" s="46">
        <v>23057</v>
      </c>
      <c r="E24" s="46">
        <v>11046</v>
      </c>
    </row>
    <row r="25" spans="1:5" s="5" customFormat="1" ht="16.5" thickTop="1" thickBot="1" x14ac:dyDescent="0.25">
      <c r="A25" s="11"/>
      <c r="B25" s="34" t="s">
        <v>50</v>
      </c>
      <c r="C25" s="46">
        <f>C6+C16+C24</f>
        <v>2479231</v>
      </c>
      <c r="D25" s="46">
        <f>D6+D16+D24</f>
        <v>2483896</v>
      </c>
      <c r="E25" s="46">
        <f>E6+E16+E24</f>
        <v>2321327</v>
      </c>
    </row>
    <row r="26" spans="1:5" s="5" customFormat="1" ht="16.5" thickTop="1" thickBot="1" x14ac:dyDescent="0.25">
      <c r="A26" s="11"/>
      <c r="B26" s="80"/>
      <c r="C26" s="112"/>
      <c r="D26" s="112"/>
      <c r="E26" s="138"/>
    </row>
    <row r="27" spans="1:5" s="5" customFormat="1" ht="22.5" customHeight="1" thickTop="1" thickBot="1" x14ac:dyDescent="0.25">
      <c r="A27" s="11"/>
      <c r="B27" s="178" t="s">
        <v>53</v>
      </c>
      <c r="C27" s="180" t="s">
        <v>52</v>
      </c>
      <c r="D27" s="181"/>
      <c r="E27" s="181"/>
    </row>
    <row r="28" spans="1:5" s="5" customFormat="1" ht="22.5" customHeight="1" thickTop="1" thickBot="1" x14ac:dyDescent="0.25">
      <c r="A28" s="11"/>
      <c r="B28" s="179"/>
      <c r="C28" s="137" t="s">
        <v>232</v>
      </c>
      <c r="D28" s="136" t="s">
        <v>191</v>
      </c>
      <c r="E28" s="137" t="s">
        <v>185</v>
      </c>
    </row>
    <row r="29" spans="1:5" s="5" customFormat="1" ht="16.5" thickTop="1" thickBot="1" x14ac:dyDescent="0.25">
      <c r="A29" s="11"/>
      <c r="B29" s="30" t="s">
        <v>54</v>
      </c>
      <c r="C29" s="46">
        <f>+C30+C35</f>
        <v>1784124.0041720001</v>
      </c>
      <c r="D29" s="46">
        <f>+D30+D35</f>
        <v>1783288</v>
      </c>
      <c r="E29" s="46">
        <f>+E30+E35</f>
        <v>1642838</v>
      </c>
    </row>
    <row r="30" spans="1:5" s="5" customFormat="1" ht="16.5" thickTop="1" thickBot="1" x14ac:dyDescent="0.25">
      <c r="A30" s="11"/>
      <c r="B30" s="34" t="s">
        <v>55</v>
      </c>
      <c r="C30" s="46">
        <f>SUM(C31:C34)</f>
        <v>1783998.0041720001</v>
      </c>
      <c r="D30" s="46">
        <f>SUM(D31:D34)</f>
        <v>1783155</v>
      </c>
      <c r="E30" s="46">
        <f>SUM(E31:E34)</f>
        <v>1642747</v>
      </c>
    </row>
    <row r="31" spans="1:5" s="5" customFormat="1" ht="16.5" thickTop="1" thickBot="1" x14ac:dyDescent="0.25">
      <c r="A31" s="11"/>
      <c r="B31" s="12" t="s">
        <v>56</v>
      </c>
      <c r="C31" s="81">
        <v>517754</v>
      </c>
      <c r="D31" s="81">
        <v>517754</v>
      </c>
      <c r="E31" s="81">
        <v>517754</v>
      </c>
    </row>
    <row r="32" spans="1:5" s="5" customFormat="1" ht="16.5" thickTop="1" thickBot="1" x14ac:dyDescent="0.25">
      <c r="A32" s="11"/>
      <c r="B32" s="12" t="s">
        <v>57</v>
      </c>
      <c r="C32" s="81">
        <v>132282</v>
      </c>
      <c r="D32" s="81">
        <v>132689</v>
      </c>
      <c r="E32" s="81">
        <v>133333</v>
      </c>
    </row>
    <row r="33" spans="1:12" s="5" customFormat="1" ht="16.5" thickTop="1" thickBot="1" x14ac:dyDescent="0.25">
      <c r="A33" s="10"/>
      <c r="B33" s="12" t="s">
        <v>58</v>
      </c>
      <c r="C33" s="81">
        <v>1130514.0041720001</v>
      </c>
      <c r="D33" s="81">
        <v>1129899</v>
      </c>
      <c r="E33" s="81">
        <v>995593</v>
      </c>
    </row>
    <row r="34" spans="1:12" s="5" customFormat="1" ht="16.5" thickTop="1" thickBot="1" x14ac:dyDescent="0.25">
      <c r="A34" s="11"/>
      <c r="B34" s="12" t="s">
        <v>59</v>
      </c>
      <c r="C34" s="82">
        <v>3448</v>
      </c>
      <c r="D34" s="81">
        <v>2813</v>
      </c>
      <c r="E34" s="82">
        <v>-3933</v>
      </c>
    </row>
    <row r="35" spans="1:12" s="5" customFormat="1" ht="16.5" thickTop="1" thickBot="1" x14ac:dyDescent="0.25">
      <c r="A35" s="11"/>
      <c r="B35" s="34" t="s">
        <v>60</v>
      </c>
      <c r="C35" s="46">
        <v>126</v>
      </c>
      <c r="D35" s="46">
        <v>133</v>
      </c>
      <c r="E35" s="46">
        <v>91</v>
      </c>
    </row>
    <row r="36" spans="1:12" s="5" customFormat="1" ht="16.5" thickTop="1" thickBot="1" x14ac:dyDescent="0.25">
      <c r="A36" s="11"/>
      <c r="B36" s="34" t="s">
        <v>61</v>
      </c>
      <c r="C36" s="46">
        <f>SUM(C37:C43)</f>
        <v>457252</v>
      </c>
      <c r="D36" s="46">
        <f>SUM(D37:D43)</f>
        <v>454837</v>
      </c>
      <c r="E36" s="46">
        <f>SUM(E37:E43)</f>
        <v>475636</v>
      </c>
    </row>
    <row r="37" spans="1:12" s="5" customFormat="1" ht="16.5" thickTop="1" thickBot="1" x14ac:dyDescent="0.25">
      <c r="A37" s="11"/>
      <c r="B37" s="12" t="s">
        <v>62</v>
      </c>
      <c r="C37" s="81">
        <v>122616</v>
      </c>
      <c r="D37" s="81">
        <v>122466</v>
      </c>
      <c r="E37" s="81">
        <v>447815</v>
      </c>
    </row>
    <row r="38" spans="1:12" s="5" customFormat="1" ht="16.5" thickTop="1" thickBot="1" x14ac:dyDescent="0.25">
      <c r="A38" s="11"/>
      <c r="B38" s="12" t="s">
        <v>72</v>
      </c>
      <c r="C38" s="81">
        <v>301338</v>
      </c>
      <c r="D38" s="81">
        <v>299229</v>
      </c>
      <c r="E38" s="81">
        <v>0</v>
      </c>
    </row>
    <row r="39" spans="1:12" s="5" customFormat="1" ht="16.5" thickTop="1" thickBot="1" x14ac:dyDescent="0.25">
      <c r="A39" s="11"/>
      <c r="B39" s="12" t="s">
        <v>63</v>
      </c>
      <c r="C39" s="81">
        <v>837</v>
      </c>
      <c r="D39" s="81">
        <v>620</v>
      </c>
      <c r="E39" s="81">
        <v>1757</v>
      </c>
    </row>
    <row r="40" spans="1:12" ht="16.5" thickTop="1" thickBot="1" x14ac:dyDescent="0.25">
      <c r="B40" s="12" t="s">
        <v>166</v>
      </c>
      <c r="C40" s="81">
        <v>5225</v>
      </c>
      <c r="D40" s="81">
        <v>5300</v>
      </c>
      <c r="E40" s="81">
        <v>5428</v>
      </c>
      <c r="F40" s="5"/>
      <c r="G40" s="5"/>
      <c r="H40" s="5"/>
      <c r="I40" s="5"/>
      <c r="J40" s="5"/>
      <c r="K40" s="5"/>
      <c r="L40" s="5"/>
    </row>
    <row r="41" spans="1:12" ht="16.5" thickTop="1" thickBot="1" x14ac:dyDescent="0.25">
      <c r="B41" s="12" t="s">
        <v>64</v>
      </c>
      <c r="C41" s="117">
        <v>3591</v>
      </c>
      <c r="D41" s="81">
        <v>3072</v>
      </c>
      <c r="E41" s="117">
        <v>548</v>
      </c>
      <c r="F41" s="5"/>
      <c r="G41" s="5"/>
      <c r="H41" s="5"/>
      <c r="I41" s="5"/>
      <c r="J41" s="5"/>
      <c r="K41" s="5"/>
      <c r="L41" s="5"/>
    </row>
    <row r="42" spans="1:12" ht="16.5" thickTop="1" thickBot="1" x14ac:dyDescent="0.25">
      <c r="B42" s="12" t="s">
        <v>65</v>
      </c>
      <c r="C42" s="117">
        <v>22125</v>
      </c>
      <c r="D42" s="81">
        <v>22823</v>
      </c>
      <c r="E42" s="117">
        <v>19724</v>
      </c>
      <c r="F42" s="5"/>
      <c r="G42" s="5"/>
      <c r="H42" s="5"/>
      <c r="I42" s="5"/>
      <c r="J42" s="5"/>
      <c r="K42" s="5"/>
      <c r="L42" s="5"/>
    </row>
    <row r="43" spans="1:12" ht="16.5" thickTop="1" thickBot="1" x14ac:dyDescent="0.25">
      <c r="B43" s="12" t="s">
        <v>66</v>
      </c>
      <c r="C43" s="47">
        <v>1520</v>
      </c>
      <c r="D43" s="47">
        <v>1327</v>
      </c>
      <c r="E43" s="47">
        <v>364</v>
      </c>
      <c r="F43" s="5"/>
      <c r="G43" s="5"/>
      <c r="H43" s="5"/>
      <c r="I43" s="5"/>
      <c r="J43" s="5"/>
      <c r="K43" s="5"/>
      <c r="L43" s="5"/>
    </row>
    <row r="44" spans="1:12" ht="16.5" thickTop="1" thickBot="1" x14ac:dyDescent="0.25">
      <c r="B44" s="34" t="s">
        <v>67</v>
      </c>
      <c r="C44" s="46">
        <f>SUM(C45:C53)</f>
        <v>237855</v>
      </c>
      <c r="D44" s="46">
        <f>SUM(D45:D53)</f>
        <v>245771</v>
      </c>
      <c r="E44" s="46">
        <f>SUM(E45:E53)</f>
        <v>202853</v>
      </c>
      <c r="F44" s="5"/>
      <c r="G44" s="5"/>
      <c r="H44" s="5"/>
      <c r="I44" s="5"/>
      <c r="J44" s="5"/>
      <c r="K44" s="5"/>
      <c r="L44" s="5"/>
    </row>
    <row r="45" spans="1:12" ht="16.5" thickTop="1" thickBot="1" x14ac:dyDescent="0.25">
      <c r="B45" s="12" t="s">
        <v>62</v>
      </c>
      <c r="C45" s="81">
        <v>39544</v>
      </c>
      <c r="D45" s="81">
        <v>36646</v>
      </c>
      <c r="E45" s="81">
        <v>26896</v>
      </c>
      <c r="F45" s="5"/>
      <c r="G45" s="5"/>
      <c r="H45" s="5"/>
      <c r="I45" s="5"/>
      <c r="J45" s="5"/>
      <c r="K45" s="5"/>
      <c r="L45" s="5"/>
    </row>
    <row r="46" spans="1:12" ht="16.5" thickTop="1" thickBot="1" x14ac:dyDescent="0.25">
      <c r="B46" s="12" t="s">
        <v>178</v>
      </c>
      <c r="C46" s="81">
        <v>1297</v>
      </c>
      <c r="D46" s="81">
        <v>795</v>
      </c>
      <c r="E46" s="81">
        <v>0</v>
      </c>
      <c r="F46" s="5"/>
      <c r="G46" s="5"/>
      <c r="H46" s="5"/>
      <c r="I46" s="5"/>
      <c r="J46" s="5"/>
      <c r="K46" s="5"/>
      <c r="L46" s="5"/>
    </row>
    <row r="47" spans="1:12" ht="16.5" thickTop="1" thickBot="1" x14ac:dyDescent="0.25">
      <c r="B47" s="12" t="s">
        <v>68</v>
      </c>
      <c r="C47" s="81">
        <v>82235</v>
      </c>
      <c r="D47" s="81">
        <v>77874</v>
      </c>
      <c r="E47" s="81">
        <v>82417</v>
      </c>
      <c r="F47" s="5"/>
      <c r="G47" s="5"/>
      <c r="H47" s="5"/>
      <c r="I47" s="5"/>
      <c r="J47" s="5"/>
      <c r="K47" s="5"/>
      <c r="L47" s="5"/>
    </row>
    <row r="48" spans="1:12" ht="16.5" thickTop="1" thickBot="1" x14ac:dyDescent="0.25">
      <c r="B48" s="12" t="s">
        <v>183</v>
      </c>
      <c r="C48" s="81">
        <v>14435</v>
      </c>
      <c r="D48" s="81">
        <v>34734</v>
      </c>
      <c r="E48" s="81">
        <v>8151</v>
      </c>
      <c r="F48" s="5"/>
      <c r="G48" s="5"/>
      <c r="H48" s="5"/>
      <c r="I48" s="5"/>
      <c r="J48" s="5"/>
      <c r="K48" s="5"/>
      <c r="L48" s="5"/>
    </row>
    <row r="49" spans="2:12" ht="16.5" thickTop="1" thickBot="1" x14ac:dyDescent="0.25">
      <c r="B49" s="12" t="s">
        <v>69</v>
      </c>
      <c r="C49" s="81">
        <v>5725</v>
      </c>
      <c r="D49" s="81">
        <v>4874</v>
      </c>
      <c r="E49" s="81">
        <v>4031</v>
      </c>
      <c r="F49" s="5"/>
      <c r="G49" s="5"/>
      <c r="H49" s="5"/>
      <c r="I49" s="5"/>
      <c r="J49" s="5"/>
      <c r="K49" s="5"/>
      <c r="L49" s="5"/>
    </row>
    <row r="50" spans="2:12" ht="16.5" thickTop="1" thickBot="1" x14ac:dyDescent="0.25">
      <c r="B50" s="12" t="s">
        <v>166</v>
      </c>
      <c r="C50" s="81">
        <v>35334</v>
      </c>
      <c r="D50" s="81">
        <v>20585</v>
      </c>
      <c r="E50" s="81">
        <v>24654</v>
      </c>
      <c r="F50" s="5"/>
      <c r="G50" s="5"/>
      <c r="H50" s="5"/>
      <c r="I50" s="5"/>
      <c r="J50" s="5"/>
      <c r="K50" s="5"/>
      <c r="L50" s="5"/>
    </row>
    <row r="51" spans="2:12" ht="16.5" thickTop="1" thickBot="1" x14ac:dyDescent="0.25">
      <c r="B51" s="12" t="s">
        <v>70</v>
      </c>
      <c r="C51" s="81">
        <v>55954</v>
      </c>
      <c r="D51" s="81">
        <v>66456</v>
      </c>
      <c r="E51" s="81">
        <v>53798</v>
      </c>
      <c r="F51" s="5"/>
      <c r="G51" s="5"/>
      <c r="H51" s="5"/>
      <c r="I51" s="5"/>
      <c r="J51" s="5"/>
      <c r="K51" s="5"/>
      <c r="L51" s="5"/>
    </row>
    <row r="52" spans="2:12" ht="16.5" thickTop="1" thickBot="1" x14ac:dyDescent="0.25">
      <c r="B52" s="12" t="s">
        <v>65</v>
      </c>
      <c r="C52" s="81">
        <v>2553</v>
      </c>
      <c r="D52" s="81">
        <v>2693</v>
      </c>
      <c r="E52" s="81">
        <v>1784</v>
      </c>
      <c r="F52" s="5"/>
      <c r="G52" s="5"/>
      <c r="H52" s="5"/>
      <c r="I52" s="5"/>
      <c r="J52" s="5"/>
      <c r="K52" s="5"/>
      <c r="L52" s="5"/>
    </row>
    <row r="53" spans="2:12" ht="16.5" thickTop="1" thickBot="1" x14ac:dyDescent="0.25">
      <c r="B53" s="12" t="s">
        <v>66</v>
      </c>
      <c r="C53" s="47">
        <v>778</v>
      </c>
      <c r="D53" s="47">
        <v>1114</v>
      </c>
      <c r="E53" s="47">
        <v>1122</v>
      </c>
      <c r="F53" s="5"/>
      <c r="G53" s="5"/>
      <c r="H53" s="5"/>
      <c r="I53" s="5"/>
      <c r="J53" s="5"/>
      <c r="K53" s="5"/>
      <c r="L53" s="5"/>
    </row>
    <row r="54" spans="2:12" ht="16.5" hidden="1" customHeight="1" thickTop="1" thickBot="1" x14ac:dyDescent="0.25">
      <c r="B54" s="84" t="s">
        <v>73</v>
      </c>
      <c r="C54" s="46">
        <v>0</v>
      </c>
      <c r="D54" s="46">
        <v>0</v>
      </c>
      <c r="E54" s="46">
        <v>0</v>
      </c>
      <c r="F54" s="5"/>
      <c r="G54" s="5"/>
      <c r="H54" s="5"/>
      <c r="I54" s="5"/>
      <c r="J54" s="5"/>
      <c r="K54" s="5"/>
      <c r="L54" s="5"/>
    </row>
    <row r="55" spans="2:12" ht="16.5" thickTop="1" thickBot="1" x14ac:dyDescent="0.25">
      <c r="B55" s="34" t="s">
        <v>71</v>
      </c>
      <c r="C55" s="46">
        <f>C29+C36+C44+C54</f>
        <v>2479231.0041720001</v>
      </c>
      <c r="D55" s="46">
        <f>D29+D36+D44+D54</f>
        <v>2483896</v>
      </c>
      <c r="E55" s="46">
        <f>E29+E36+E44+E54</f>
        <v>2321327</v>
      </c>
      <c r="F55" s="5"/>
      <c r="G55" s="5"/>
      <c r="H55" s="5"/>
      <c r="I55" s="5"/>
      <c r="J55" s="5"/>
      <c r="K55" s="5"/>
      <c r="L55" s="5"/>
    </row>
    <row r="56" spans="2:12" ht="15.75" thickTop="1" x14ac:dyDescent="0.2">
      <c r="B56" s="22"/>
      <c r="C56" s="22"/>
      <c r="D56" s="22"/>
      <c r="E56" s="28"/>
    </row>
  </sheetData>
  <mergeCells count="4">
    <mergeCell ref="B27:B28"/>
    <mergeCell ref="B4:B5"/>
    <mergeCell ref="C4:E4"/>
    <mergeCell ref="C27:E27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AE29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/>
  </cols>
  <sheetData>
    <row r="1" spans="1:31" ht="15.75" x14ac:dyDescent="0.25">
      <c r="A1" s="9" t="s">
        <v>30</v>
      </c>
    </row>
    <row r="2" spans="1:31" ht="15.75" x14ac:dyDescent="0.25">
      <c r="A2" s="9"/>
    </row>
    <row r="3" spans="1:31" ht="18.75" thickBot="1" x14ac:dyDescent="0.3">
      <c r="B3" s="14" t="s">
        <v>78</v>
      </c>
    </row>
    <row r="4" spans="1:31" ht="33.950000000000003" customHeight="1" thickTop="1" thickBot="1" x14ac:dyDescent="0.25">
      <c r="B4" s="187"/>
      <c r="C4" s="189" t="s">
        <v>55</v>
      </c>
      <c r="D4" s="190"/>
      <c r="E4" s="190"/>
      <c r="F4" s="191"/>
      <c r="G4" s="185" t="s">
        <v>76</v>
      </c>
      <c r="H4" s="185" t="s">
        <v>77</v>
      </c>
    </row>
    <row r="5" spans="1:31" ht="63" customHeight="1" thickTop="1" thickBot="1" x14ac:dyDescent="0.25">
      <c r="B5" s="188"/>
      <c r="C5" s="67" t="s">
        <v>56</v>
      </c>
      <c r="D5" s="67" t="s">
        <v>57</v>
      </c>
      <c r="E5" s="67" t="s">
        <v>74</v>
      </c>
      <c r="F5" s="67" t="s">
        <v>75</v>
      </c>
      <c r="G5" s="186"/>
      <c r="H5" s="186"/>
    </row>
    <row r="6" spans="1:31" ht="16.5" thickTop="1" thickBot="1" x14ac:dyDescent="0.25">
      <c r="B6" s="182" t="s">
        <v>202</v>
      </c>
      <c r="C6" s="183"/>
      <c r="D6" s="183"/>
      <c r="E6" s="183"/>
      <c r="F6" s="184"/>
      <c r="G6" s="68"/>
      <c r="H6" s="68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1" ht="16.5" thickTop="1" thickBot="1" x14ac:dyDescent="0.25">
      <c r="B7" s="34" t="s">
        <v>84</v>
      </c>
      <c r="C7" s="69">
        <v>517754</v>
      </c>
      <c r="D7" s="69">
        <v>133333</v>
      </c>
      <c r="E7" s="69">
        <v>1301117</v>
      </c>
      <c r="F7" s="69">
        <v>118</v>
      </c>
      <c r="G7" s="69">
        <v>0</v>
      </c>
      <c r="H7" s="71">
        <f t="shared" ref="H7:H13" si="0">SUM(C7:G7)</f>
        <v>1952322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31" ht="16.5" thickTop="1" thickBot="1" x14ac:dyDescent="0.25">
      <c r="B8" s="156" t="s">
        <v>79</v>
      </c>
      <c r="C8" s="65">
        <v>0</v>
      </c>
      <c r="D8" s="65">
        <v>0</v>
      </c>
      <c r="E8" s="72">
        <v>181553</v>
      </c>
      <c r="F8" s="72">
        <v>0</v>
      </c>
      <c r="G8" s="72">
        <v>29</v>
      </c>
      <c r="H8" s="73">
        <f t="shared" si="0"/>
        <v>181582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31" ht="16.5" thickTop="1" thickBot="1" x14ac:dyDescent="0.25">
      <c r="B9" s="12" t="s">
        <v>80</v>
      </c>
      <c r="C9" s="65">
        <v>0</v>
      </c>
      <c r="D9" s="65">
        <v>-644</v>
      </c>
      <c r="E9" s="72">
        <v>-448</v>
      </c>
      <c r="F9" s="72">
        <v>2695</v>
      </c>
      <c r="G9" s="139">
        <v>1</v>
      </c>
      <c r="H9" s="73">
        <f t="shared" si="0"/>
        <v>1604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31" ht="16.5" thickTop="1" thickBot="1" x14ac:dyDescent="0.25">
      <c r="B10" s="34" t="s">
        <v>83</v>
      </c>
      <c r="C10" s="62">
        <f>SUM(C8:C9)</f>
        <v>0</v>
      </c>
      <c r="D10" s="62">
        <f>SUM(D8:D9)</f>
        <v>-644</v>
      </c>
      <c r="E10" s="62">
        <f>SUM(E8:E9)</f>
        <v>181105</v>
      </c>
      <c r="F10" s="62">
        <f>SUM(F8:F9)</f>
        <v>2695</v>
      </c>
      <c r="G10" s="62">
        <f>SUM(G8:G9)</f>
        <v>30</v>
      </c>
      <c r="H10" s="71">
        <f t="shared" si="0"/>
        <v>183186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31" ht="16.5" thickTop="1" thickBot="1" x14ac:dyDescent="0.25">
      <c r="B11" s="12" t="s">
        <v>85</v>
      </c>
      <c r="C11" s="65">
        <v>0</v>
      </c>
      <c r="D11" s="65">
        <v>0</v>
      </c>
      <c r="E11" s="72">
        <v>-283207</v>
      </c>
      <c r="F11" s="72">
        <v>0</v>
      </c>
      <c r="G11" s="72">
        <v>103</v>
      </c>
      <c r="H11" s="73">
        <f t="shared" ref="H11" si="1">SUM(C11:G11)</f>
        <v>-283104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31" ht="16.5" thickTop="1" thickBot="1" x14ac:dyDescent="0.25">
      <c r="B12" s="12" t="s">
        <v>81</v>
      </c>
      <c r="C12" s="107">
        <v>0</v>
      </c>
      <c r="D12" s="107">
        <v>0</v>
      </c>
      <c r="E12" s="75">
        <v>-69116</v>
      </c>
      <c r="F12" s="75">
        <v>0</v>
      </c>
      <c r="G12" s="76">
        <v>0</v>
      </c>
      <c r="H12" s="73">
        <f t="shared" si="0"/>
        <v>-69116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31" ht="16.5" thickTop="1" thickBot="1" x14ac:dyDescent="0.25">
      <c r="B13" s="34" t="s">
        <v>201</v>
      </c>
      <c r="C13" s="62">
        <f>C7+SUM(C10:C12)</f>
        <v>517754</v>
      </c>
      <c r="D13" s="62">
        <f>D7+SUM(D10:D12)</f>
        <v>132689</v>
      </c>
      <c r="E13" s="62">
        <f>E7+SUM(E10:E12)</f>
        <v>1129899</v>
      </c>
      <c r="F13" s="62">
        <f>F7+SUM(F10:F12)</f>
        <v>2813</v>
      </c>
      <c r="G13" s="62">
        <f>G7+SUM(G10:G12)</f>
        <v>133</v>
      </c>
      <c r="H13" s="71">
        <f t="shared" si="0"/>
        <v>1783288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31" ht="16.5" thickTop="1" thickBot="1" x14ac:dyDescent="0.25">
      <c r="B14" s="182" t="s">
        <v>250</v>
      </c>
      <c r="C14" s="183"/>
      <c r="D14" s="183"/>
      <c r="E14" s="183"/>
      <c r="F14" s="184"/>
      <c r="G14" s="77"/>
      <c r="H14" s="77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16.5" thickTop="1" thickBot="1" x14ac:dyDescent="0.25">
      <c r="B15" s="34" t="s">
        <v>84</v>
      </c>
      <c r="C15" s="62">
        <f>C7</f>
        <v>517754</v>
      </c>
      <c r="D15" s="62">
        <f>D7</f>
        <v>133333</v>
      </c>
      <c r="E15" s="62">
        <f>E7</f>
        <v>1301117</v>
      </c>
      <c r="F15" s="62">
        <f>F7</f>
        <v>118</v>
      </c>
      <c r="G15" s="62">
        <f>G7</f>
        <v>0</v>
      </c>
      <c r="H15" s="71">
        <f t="shared" ref="H15:H20" si="2">SUM(C15:G15)</f>
        <v>1952322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16.5" thickTop="1" thickBot="1" x14ac:dyDescent="0.25">
      <c r="B16" s="12" t="s">
        <v>82</v>
      </c>
      <c r="C16" s="65">
        <v>0</v>
      </c>
      <c r="D16" s="65">
        <v>0</v>
      </c>
      <c r="E16" s="72">
        <v>-22318</v>
      </c>
      <c r="F16" s="72">
        <v>0</v>
      </c>
      <c r="G16" s="72">
        <v>-14</v>
      </c>
      <c r="H16" s="73">
        <f t="shared" si="2"/>
        <v>-22332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2:31" ht="16.5" thickTop="1" thickBot="1" x14ac:dyDescent="0.25">
      <c r="B17" s="12" t="s">
        <v>80</v>
      </c>
      <c r="C17" s="65">
        <v>0</v>
      </c>
      <c r="D17" s="65">
        <v>0</v>
      </c>
      <c r="E17" s="72">
        <v>0</v>
      </c>
      <c r="F17" s="72">
        <v>-4051</v>
      </c>
      <c r="G17" s="72">
        <v>2</v>
      </c>
      <c r="H17" s="73">
        <f t="shared" si="2"/>
        <v>-4049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2:31" ht="16.5" thickTop="1" thickBot="1" x14ac:dyDescent="0.25">
      <c r="B18" s="34" t="s">
        <v>83</v>
      </c>
      <c r="C18" s="62">
        <f>SUM(C16:C17)</f>
        <v>0</v>
      </c>
      <c r="D18" s="62">
        <f>SUM(D16:D17)</f>
        <v>0</v>
      </c>
      <c r="E18" s="62">
        <f>SUM(E16:E17)</f>
        <v>-22318</v>
      </c>
      <c r="F18" s="62">
        <f>SUM(F16:F17)</f>
        <v>-4051</v>
      </c>
      <c r="G18" s="62">
        <f>SUM(G16:G17)</f>
        <v>-12</v>
      </c>
      <c r="H18" s="71">
        <f t="shared" si="2"/>
        <v>-26381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2:31" ht="16.5" thickTop="1" thickBot="1" x14ac:dyDescent="0.25">
      <c r="B19" s="74" t="s">
        <v>81</v>
      </c>
      <c r="C19" s="107">
        <v>0</v>
      </c>
      <c r="D19" s="107">
        <v>0</v>
      </c>
      <c r="E19" s="75">
        <v>-283206</v>
      </c>
      <c r="F19" s="75">
        <v>0</v>
      </c>
      <c r="G19" s="75">
        <v>103</v>
      </c>
      <c r="H19" s="73">
        <f t="shared" si="2"/>
        <v>-283103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2:31" ht="16.5" thickTop="1" thickBot="1" x14ac:dyDescent="0.25">
      <c r="B20" s="34" t="s">
        <v>200</v>
      </c>
      <c r="C20" s="62">
        <f>C15+SUM(C18:C19)</f>
        <v>517754</v>
      </c>
      <c r="D20" s="62">
        <f>D15+SUM(D18:D19)</f>
        <v>133333</v>
      </c>
      <c r="E20" s="62">
        <f>E15+SUM(E18:E19)</f>
        <v>995593</v>
      </c>
      <c r="F20" s="62">
        <f>F15+SUM(F18:F19)</f>
        <v>-3933</v>
      </c>
      <c r="G20" s="62">
        <f>G15+SUM(G18:G19)</f>
        <v>91</v>
      </c>
      <c r="H20" s="71">
        <f t="shared" si="2"/>
        <v>1642838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2:31" ht="16.5" thickTop="1" thickBot="1" x14ac:dyDescent="0.25">
      <c r="B21" s="182" t="s">
        <v>212</v>
      </c>
      <c r="C21" s="183"/>
      <c r="D21" s="183"/>
      <c r="E21" s="183"/>
      <c r="F21" s="184"/>
      <c r="G21" s="77"/>
      <c r="H21" s="77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2:31" ht="16.5" thickTop="1" thickBot="1" x14ac:dyDescent="0.25">
      <c r="B22" s="34" t="s">
        <v>213</v>
      </c>
      <c r="C22" s="62">
        <f>C13</f>
        <v>517754</v>
      </c>
      <c r="D22" s="62">
        <f>D13</f>
        <v>132689</v>
      </c>
      <c r="E22" s="62">
        <f>E13</f>
        <v>1129899</v>
      </c>
      <c r="F22" s="62">
        <f>F13</f>
        <v>2813</v>
      </c>
      <c r="G22" s="62">
        <f>G13</f>
        <v>133</v>
      </c>
      <c r="H22" s="71">
        <f t="shared" ref="H22:H28" si="3">SUM(C22:G22)</f>
        <v>1783288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2:31" ht="16.5" thickTop="1" thickBot="1" x14ac:dyDescent="0.25">
      <c r="B23" s="12" t="s">
        <v>82</v>
      </c>
      <c r="C23" s="65">
        <v>0</v>
      </c>
      <c r="D23" s="65">
        <v>0</v>
      </c>
      <c r="E23" s="72">
        <v>-13436.995827999999</v>
      </c>
      <c r="F23" s="72">
        <v>0</v>
      </c>
      <c r="G23" s="72">
        <v>-7</v>
      </c>
      <c r="H23" s="73">
        <f t="shared" si="3"/>
        <v>-13443.995827999999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2:31" ht="16.5" thickTop="1" thickBot="1" x14ac:dyDescent="0.25">
      <c r="B24" s="12" t="s">
        <v>80</v>
      </c>
      <c r="C24" s="65">
        <v>0</v>
      </c>
      <c r="D24" s="65">
        <v>-407</v>
      </c>
      <c r="E24" s="72">
        <v>50</v>
      </c>
      <c r="F24" s="72">
        <v>635</v>
      </c>
      <c r="G24" s="72">
        <v>0</v>
      </c>
      <c r="H24" s="73">
        <f t="shared" si="3"/>
        <v>278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2:31" ht="16.5" thickTop="1" thickBot="1" x14ac:dyDescent="0.25">
      <c r="B25" s="34" t="s">
        <v>83</v>
      </c>
      <c r="C25" s="62">
        <f>SUM(C23:C24)</f>
        <v>0</v>
      </c>
      <c r="D25" s="62">
        <f>SUM(D23:D24)</f>
        <v>-407</v>
      </c>
      <c r="E25" s="62">
        <f>SUM(E23:E24)</f>
        <v>-13386.995827999999</v>
      </c>
      <c r="F25" s="62">
        <f>SUM(F23:F24)</f>
        <v>635</v>
      </c>
      <c r="G25" s="62">
        <f>SUM(G23:G24)</f>
        <v>-7</v>
      </c>
      <c r="H25" s="71">
        <f t="shared" si="3"/>
        <v>-13165.995827999999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2:31" ht="16.5" thickTop="1" thickBot="1" x14ac:dyDescent="0.25">
      <c r="B26" s="157" t="s">
        <v>247</v>
      </c>
      <c r="C26" s="65">
        <v>0</v>
      </c>
      <c r="D26" s="65">
        <v>0</v>
      </c>
      <c r="E26" s="159">
        <v>17286</v>
      </c>
      <c r="F26" s="160">
        <v>0</v>
      </c>
      <c r="G26" s="160">
        <v>0</v>
      </c>
      <c r="H26" s="73">
        <f t="shared" si="3"/>
        <v>17286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2:31" ht="16.5" thickTop="1" thickBot="1" x14ac:dyDescent="0.25">
      <c r="B27" s="158" t="s">
        <v>246</v>
      </c>
      <c r="C27" s="65">
        <v>0</v>
      </c>
      <c r="D27" s="65">
        <v>0</v>
      </c>
      <c r="E27" s="75">
        <v>-3284</v>
      </c>
      <c r="F27" s="75">
        <v>0</v>
      </c>
      <c r="G27" s="75">
        <v>0</v>
      </c>
      <c r="H27" s="73">
        <f t="shared" si="3"/>
        <v>-3284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2:31" ht="16.5" thickTop="1" thickBot="1" x14ac:dyDescent="0.25">
      <c r="B28" s="34" t="s">
        <v>214</v>
      </c>
      <c r="C28" s="62">
        <f>C22+SUM(C25:C27)</f>
        <v>517754</v>
      </c>
      <c r="D28" s="62">
        <f>D22+SUM(D25:D27)</f>
        <v>132282</v>
      </c>
      <c r="E28" s="62">
        <f>E22+SUM(E25:E27)</f>
        <v>1130514.0041720001</v>
      </c>
      <c r="F28" s="62">
        <f>F22+SUM(F25:F27)</f>
        <v>3448</v>
      </c>
      <c r="G28" s="62">
        <f>G22+SUM(G25:G27)</f>
        <v>126</v>
      </c>
      <c r="H28" s="71">
        <f t="shared" si="3"/>
        <v>1784124.0041720001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2:31" ht="15.75" thickTop="1" x14ac:dyDescent="0.2"/>
  </sheetData>
  <mergeCells count="7">
    <mergeCell ref="B14:F14"/>
    <mergeCell ref="B21:F21"/>
    <mergeCell ref="B6:F6"/>
    <mergeCell ref="G4:G5"/>
    <mergeCell ref="H4:H5"/>
    <mergeCell ref="B4:B5"/>
    <mergeCell ref="C4:F4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7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3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2" customWidth="1"/>
    <col min="5" max="16384" width="10.875" style="2"/>
  </cols>
  <sheetData>
    <row r="1" spans="1:4" ht="15.75" x14ac:dyDescent="0.25">
      <c r="A1" s="9" t="s">
        <v>30</v>
      </c>
    </row>
    <row r="2" spans="1:4" ht="15.75" x14ac:dyDescent="0.25">
      <c r="A2" s="9"/>
    </row>
    <row r="3" spans="1:4" ht="18.75" thickBot="1" x14ac:dyDescent="0.3">
      <c r="A3" s="9"/>
      <c r="B3" s="15" t="s">
        <v>86</v>
      </c>
    </row>
    <row r="4" spans="1:4" ht="45.75" customHeight="1" thickTop="1" thickBot="1" x14ac:dyDescent="0.25">
      <c r="B4" s="58"/>
      <c r="C4" s="143" t="s">
        <v>211</v>
      </c>
      <c r="D4" s="23" t="s">
        <v>184</v>
      </c>
    </row>
    <row r="5" spans="1:4" ht="16.5" thickTop="1" thickBot="1" x14ac:dyDescent="0.25">
      <c r="B5" s="59" t="s">
        <v>87</v>
      </c>
      <c r="C5" s="60"/>
      <c r="D5" s="60"/>
    </row>
    <row r="6" spans="1:4" ht="16.5" thickTop="1" thickBot="1" x14ac:dyDescent="0.25">
      <c r="B6" s="61" t="s">
        <v>241</v>
      </c>
      <c r="C6" s="121">
        <f>'Income statements and OCI'!C26</f>
        <v>-15510</v>
      </c>
      <c r="D6" s="62">
        <f>'Income statements and OCI'!D26</f>
        <v>-22233</v>
      </c>
    </row>
    <row r="7" spans="1:4" ht="16.5" thickTop="1" thickBot="1" x14ac:dyDescent="0.25">
      <c r="B7" s="63" t="s">
        <v>88</v>
      </c>
      <c r="C7" s="119">
        <f>SUM(C8:C18)</f>
        <v>24561</v>
      </c>
      <c r="D7" s="162">
        <f>SUM(D8:D18)</f>
        <v>25682</v>
      </c>
    </row>
    <row r="8" spans="1:4" ht="16.5" thickTop="1" thickBot="1" x14ac:dyDescent="0.25">
      <c r="B8" s="64" t="s">
        <v>242</v>
      </c>
      <c r="C8" s="118">
        <v>167</v>
      </c>
      <c r="D8" s="163">
        <v>129</v>
      </c>
    </row>
    <row r="9" spans="1:4" ht="16.5" thickTop="1" thickBot="1" x14ac:dyDescent="0.25">
      <c r="B9" s="64" t="s">
        <v>22</v>
      </c>
      <c r="C9" s="118">
        <v>35597</v>
      </c>
      <c r="D9" s="163">
        <v>34329</v>
      </c>
    </row>
    <row r="10" spans="1:4" ht="16.5" thickTop="1" thickBot="1" x14ac:dyDescent="0.25">
      <c r="B10" s="64" t="s">
        <v>89</v>
      </c>
      <c r="C10" s="118">
        <v>1673</v>
      </c>
      <c r="D10" s="163">
        <v>-3085</v>
      </c>
    </row>
    <row r="11" spans="1:4" ht="16.5" thickTop="1" thickBot="1" x14ac:dyDescent="0.25">
      <c r="B11" s="64" t="s">
        <v>160</v>
      </c>
      <c r="C11" s="118">
        <v>3323</v>
      </c>
      <c r="D11" s="163">
        <v>5770</v>
      </c>
    </row>
    <row r="12" spans="1:4" ht="16.5" thickTop="1" thickBot="1" x14ac:dyDescent="0.25">
      <c r="B12" s="64" t="s">
        <v>207</v>
      </c>
      <c r="C12" s="118">
        <v>-70</v>
      </c>
      <c r="D12" s="163">
        <v>15</v>
      </c>
    </row>
    <row r="13" spans="1:4" ht="16.5" thickTop="1" thickBot="1" x14ac:dyDescent="0.25">
      <c r="B13" s="64" t="s">
        <v>90</v>
      </c>
      <c r="C13" s="118">
        <v>-18538</v>
      </c>
      <c r="D13" s="163">
        <v>-4329</v>
      </c>
    </row>
    <row r="14" spans="1:4" ht="16.5" customHeight="1" thickTop="1" thickBot="1" x14ac:dyDescent="0.25">
      <c r="B14" s="66" t="s">
        <v>245</v>
      </c>
      <c r="C14" s="118">
        <v>-9980</v>
      </c>
      <c r="D14" s="164">
        <v>-18666</v>
      </c>
    </row>
    <row r="15" spans="1:4" ht="16.5" thickTop="1" thickBot="1" x14ac:dyDescent="0.25">
      <c r="B15" s="64" t="s">
        <v>91</v>
      </c>
      <c r="C15" s="120">
        <v>11178</v>
      </c>
      <c r="D15" s="165">
        <v>8170</v>
      </c>
    </row>
    <row r="16" spans="1:4" ht="16.5" thickTop="1" thickBot="1" x14ac:dyDescent="0.25">
      <c r="B16" s="64" t="s">
        <v>92</v>
      </c>
      <c r="C16" s="166">
        <v>-918</v>
      </c>
      <c r="D16" s="163">
        <v>-178</v>
      </c>
    </row>
    <row r="17" spans="2:4" ht="16.5" thickTop="1" thickBot="1" x14ac:dyDescent="0.25">
      <c r="B17" s="64" t="s">
        <v>93</v>
      </c>
      <c r="C17" s="118">
        <v>463</v>
      </c>
      <c r="D17" s="163">
        <v>796</v>
      </c>
    </row>
    <row r="18" spans="2:4" ht="16.5" thickTop="1" thickBot="1" x14ac:dyDescent="0.25">
      <c r="B18" s="64" t="s">
        <v>94</v>
      </c>
      <c r="C18" s="118">
        <v>1666</v>
      </c>
      <c r="D18" s="163">
        <v>2731</v>
      </c>
    </row>
    <row r="19" spans="2:4" ht="16.5" thickTop="1" thickBot="1" x14ac:dyDescent="0.25">
      <c r="B19" s="61" t="s">
        <v>95</v>
      </c>
      <c r="C19" s="121">
        <f>SUM(C6:C7)</f>
        <v>9051</v>
      </c>
      <c r="D19" s="161">
        <f>SUM(D6:D7)</f>
        <v>3449</v>
      </c>
    </row>
    <row r="20" spans="2:4" ht="16.5" thickTop="1" thickBot="1" x14ac:dyDescent="0.25">
      <c r="B20" s="64" t="s">
        <v>96</v>
      </c>
      <c r="C20" s="118">
        <v>-3779</v>
      </c>
      <c r="D20" s="163">
        <v>-4151</v>
      </c>
    </row>
    <row r="21" spans="2:4" ht="16.5" thickTop="1" thickBot="1" x14ac:dyDescent="0.25">
      <c r="B21" s="61" t="s">
        <v>98</v>
      </c>
      <c r="C21" s="121">
        <f t="shared" ref="C21:D21" si="0">SUM(C19:C20)</f>
        <v>5272</v>
      </c>
      <c r="D21" s="161">
        <f t="shared" si="0"/>
        <v>-702</v>
      </c>
    </row>
    <row r="22" spans="2:4" ht="16.5" thickTop="1" thickBot="1" x14ac:dyDescent="0.25">
      <c r="B22" s="61" t="s">
        <v>97</v>
      </c>
      <c r="C22" s="118"/>
      <c r="D22" s="163"/>
    </row>
    <row r="23" spans="2:4" ht="15.75" thickTop="1" x14ac:dyDescent="0.2">
      <c r="B23" s="66" t="s">
        <v>208</v>
      </c>
      <c r="C23" s="120">
        <v>408</v>
      </c>
      <c r="D23" s="164">
        <v>12</v>
      </c>
    </row>
    <row r="24" spans="2:4" ht="15.75" thickBot="1" x14ac:dyDescent="0.25">
      <c r="B24" s="64" t="s">
        <v>99</v>
      </c>
      <c r="C24" s="118">
        <v>319</v>
      </c>
      <c r="D24" s="163">
        <v>300</v>
      </c>
    </row>
    <row r="25" spans="2:4" ht="16.5" thickTop="1" thickBot="1" x14ac:dyDescent="0.25">
      <c r="B25" s="64" t="s">
        <v>100</v>
      </c>
      <c r="C25" s="118">
        <v>6877</v>
      </c>
      <c r="D25" s="163">
        <v>0</v>
      </c>
    </row>
    <row r="26" spans="2:4" ht="16.5" thickTop="1" thickBot="1" x14ac:dyDescent="0.25">
      <c r="B26" s="64" t="s">
        <v>209</v>
      </c>
      <c r="C26" s="118">
        <v>-143760</v>
      </c>
      <c r="D26" s="163">
        <v>-24935</v>
      </c>
    </row>
    <row r="27" spans="2:4" ht="16.5" thickTop="1" thickBot="1" x14ac:dyDescent="0.25">
      <c r="B27" s="64" t="s">
        <v>167</v>
      </c>
      <c r="C27" s="118">
        <v>0</v>
      </c>
      <c r="D27" s="163">
        <v>-563640</v>
      </c>
    </row>
    <row r="28" spans="2:4" ht="16.5" thickTop="1" thickBot="1" x14ac:dyDescent="0.25">
      <c r="B28" s="61" t="s">
        <v>168</v>
      </c>
      <c r="C28" s="121">
        <f>SUM(C23:C27)</f>
        <v>-136156</v>
      </c>
      <c r="D28" s="161">
        <f>SUM(D23:D27)</f>
        <v>-588263</v>
      </c>
    </row>
    <row r="29" spans="2:4" ht="16.5" thickTop="1" thickBot="1" x14ac:dyDescent="0.25">
      <c r="B29" s="61" t="s">
        <v>101</v>
      </c>
      <c r="C29" s="122"/>
      <c r="D29" s="167"/>
    </row>
    <row r="30" spans="2:4" ht="16.5" thickTop="1" thickBot="1" x14ac:dyDescent="0.25">
      <c r="B30" s="104" t="s">
        <v>102</v>
      </c>
      <c r="C30" s="118">
        <v>4030</v>
      </c>
      <c r="D30" s="163">
        <v>476445</v>
      </c>
    </row>
    <row r="31" spans="2:4" ht="15.75" thickTop="1" x14ac:dyDescent="0.2">
      <c r="B31" s="105" t="s">
        <v>243</v>
      </c>
      <c r="C31" s="123">
        <v>17286</v>
      </c>
      <c r="D31" s="168">
        <v>0</v>
      </c>
    </row>
    <row r="32" spans="2:4" ht="15.75" thickBot="1" x14ac:dyDescent="0.25">
      <c r="B32" s="105" t="s">
        <v>159</v>
      </c>
      <c r="C32" s="123">
        <v>-1050</v>
      </c>
      <c r="D32" s="168">
        <v>0</v>
      </c>
    </row>
    <row r="33" spans="2:4" ht="15.75" thickTop="1" x14ac:dyDescent="0.2">
      <c r="B33" s="66" t="s">
        <v>103</v>
      </c>
      <c r="C33" s="120">
        <v>-1373</v>
      </c>
      <c r="D33" s="164">
        <v>-4858</v>
      </c>
    </row>
    <row r="34" spans="2:4" ht="15.75" thickBot="1" x14ac:dyDescent="0.25">
      <c r="B34" s="61" t="s">
        <v>182</v>
      </c>
      <c r="C34" s="121">
        <f>SUM(C30:C33)</f>
        <v>18893</v>
      </c>
      <c r="D34" s="161">
        <f>SUM(D30:D33)</f>
        <v>471587</v>
      </c>
    </row>
    <row r="35" spans="2:4" ht="16.5" thickTop="1" thickBot="1" x14ac:dyDescent="0.25">
      <c r="B35" s="61" t="s">
        <v>104</v>
      </c>
      <c r="C35" s="121">
        <f>C21+C28+C34</f>
        <v>-111991</v>
      </c>
      <c r="D35" s="161">
        <f>D21+D28+D34</f>
        <v>-117378</v>
      </c>
    </row>
    <row r="36" spans="2:4" ht="16.5" thickTop="1" thickBot="1" x14ac:dyDescent="0.25">
      <c r="B36" s="64" t="s">
        <v>105</v>
      </c>
      <c r="C36" s="118">
        <v>0</v>
      </c>
      <c r="D36" s="163">
        <v>-3063</v>
      </c>
    </row>
    <row r="37" spans="2:4" ht="16.5" thickTop="1" thickBot="1" x14ac:dyDescent="0.25">
      <c r="B37" s="61" t="s">
        <v>169</v>
      </c>
      <c r="C37" s="121">
        <v>271683</v>
      </c>
      <c r="D37" s="161">
        <v>239503</v>
      </c>
    </row>
    <row r="38" spans="2:4" ht="16.5" thickTop="1" thickBot="1" x14ac:dyDescent="0.25">
      <c r="B38" s="61" t="s">
        <v>170</v>
      </c>
      <c r="C38" s="121">
        <f t="shared" ref="C38:D38" si="1">SUM(C35:C37)</f>
        <v>159692</v>
      </c>
      <c r="D38" s="161">
        <f t="shared" si="1"/>
        <v>119062</v>
      </c>
    </row>
    <row r="39" spans="2:4" ht="15.75" thickTop="1" x14ac:dyDescent="0.2"/>
  </sheetData>
  <phoneticPr fontId="19" type="noConversion"/>
  <hyperlinks>
    <hyperlink ref="A1" location="'Table of contents'!A1" display="Table of contents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O46"/>
  <sheetViews>
    <sheetView workbookViewId="0">
      <pane xSplit="2" topLeftCell="C1" activePane="topRight" state="frozen"/>
      <selection pane="topRight" activeCell="B3" sqref="B3"/>
    </sheetView>
  </sheetViews>
  <sheetFormatPr defaultColWidth="10.875" defaultRowHeight="15" x14ac:dyDescent="0.2"/>
  <cols>
    <col min="1" max="1" width="5" style="2" customWidth="1"/>
    <col min="2" max="2" width="59.875" style="5" bestFit="1" customWidth="1"/>
    <col min="3" max="6" width="15.125" style="2" customWidth="1"/>
    <col min="7" max="8" width="3.625" style="2" customWidth="1"/>
    <col min="9" max="16384" width="10.875" style="2"/>
  </cols>
  <sheetData>
    <row r="1" spans="1:15" ht="15.75" x14ac:dyDescent="0.25">
      <c r="A1" s="9" t="s">
        <v>30</v>
      </c>
    </row>
    <row r="2" spans="1:15" ht="15.75" x14ac:dyDescent="0.25">
      <c r="A2" s="9"/>
    </row>
    <row r="3" spans="1:15" ht="18.75" thickBot="1" x14ac:dyDescent="0.3">
      <c r="A3" s="9"/>
      <c r="B3" s="15" t="s">
        <v>106</v>
      </c>
    </row>
    <row r="4" spans="1:15" ht="16.5" customHeight="1" thickTop="1" thickBot="1" x14ac:dyDescent="0.25">
      <c r="B4" s="178" t="s">
        <v>211</v>
      </c>
      <c r="C4" s="180" t="s">
        <v>107</v>
      </c>
      <c r="D4" s="181"/>
      <c r="E4" s="192"/>
      <c r="F4" s="193" t="s">
        <v>248</v>
      </c>
    </row>
    <row r="5" spans="1:15" ht="49.5" thickTop="1" thickBot="1" x14ac:dyDescent="0.25">
      <c r="B5" s="179"/>
      <c r="C5" s="23" t="s">
        <v>108</v>
      </c>
      <c r="D5" s="23" t="s">
        <v>109</v>
      </c>
      <c r="E5" s="23" t="s">
        <v>110</v>
      </c>
      <c r="F5" s="194"/>
    </row>
    <row r="6" spans="1:15" ht="15.75" thickTop="1" x14ac:dyDescent="0.2">
      <c r="B6" s="92" t="s">
        <v>111</v>
      </c>
      <c r="C6" s="93">
        <f>C7</f>
        <v>194683</v>
      </c>
      <c r="D6" s="93">
        <f>D7</f>
        <v>46310</v>
      </c>
      <c r="E6" s="93">
        <f>E7</f>
        <v>6221</v>
      </c>
      <c r="F6" s="93">
        <f>SUM(C6:E6)</f>
        <v>247214</v>
      </c>
      <c r="M6" s="141"/>
      <c r="N6" s="141"/>
      <c r="O6" s="141"/>
    </row>
    <row r="7" spans="1:15" ht="15.75" thickBot="1" x14ac:dyDescent="0.25">
      <c r="B7" s="87" t="s">
        <v>112</v>
      </c>
      <c r="C7" s="83">
        <v>194683</v>
      </c>
      <c r="D7" s="83">
        <v>46310</v>
      </c>
      <c r="E7" s="83">
        <v>6221</v>
      </c>
      <c r="F7" s="83">
        <f t="shared" ref="F7:F19" si="0">SUM(C7:E7)</f>
        <v>247214</v>
      </c>
      <c r="M7" s="141"/>
      <c r="N7" s="141"/>
      <c r="O7" s="141"/>
    </row>
    <row r="8" spans="1:15" ht="16.5" thickTop="1" thickBot="1" x14ac:dyDescent="0.25">
      <c r="B8" s="84" t="s">
        <v>8</v>
      </c>
      <c r="C8" s="79">
        <v>52396</v>
      </c>
      <c r="D8" s="79">
        <v>17516</v>
      </c>
      <c r="E8" s="79">
        <v>-18489</v>
      </c>
      <c r="F8" s="79">
        <f t="shared" si="0"/>
        <v>51423</v>
      </c>
      <c r="M8" s="141"/>
      <c r="N8" s="141"/>
      <c r="O8" s="141"/>
    </row>
    <row r="9" spans="1:15" ht="16.5" thickTop="1" thickBot="1" x14ac:dyDescent="0.25">
      <c r="B9" s="84" t="s">
        <v>21</v>
      </c>
      <c r="C9" s="79">
        <v>30985</v>
      </c>
      <c r="D9" s="79">
        <v>14425</v>
      </c>
      <c r="E9" s="79">
        <v>-18862</v>
      </c>
      <c r="F9" s="79">
        <f t="shared" si="0"/>
        <v>26548</v>
      </c>
      <c r="M9" s="141"/>
      <c r="N9" s="141"/>
      <c r="O9" s="141"/>
    </row>
    <row r="10" spans="1:15" ht="16.5" thickTop="1" thickBot="1" x14ac:dyDescent="0.25">
      <c r="B10" s="87" t="s">
        <v>22</v>
      </c>
      <c r="C10" s="83">
        <v>-25484</v>
      </c>
      <c r="D10" s="83">
        <v>-9163</v>
      </c>
      <c r="E10" s="26">
        <v>-950</v>
      </c>
      <c r="F10" s="83">
        <f t="shared" si="0"/>
        <v>-35597</v>
      </c>
      <c r="M10" s="141"/>
      <c r="N10" s="141"/>
      <c r="O10" s="141"/>
    </row>
    <row r="11" spans="1:15" ht="16.5" thickTop="1" thickBot="1" x14ac:dyDescent="0.25">
      <c r="B11" s="84" t="s">
        <v>113</v>
      </c>
      <c r="C11" s="79">
        <f>SUM(C9:C10)</f>
        <v>5501</v>
      </c>
      <c r="D11" s="79">
        <f>SUM(D9:D10)</f>
        <v>5262</v>
      </c>
      <c r="E11" s="79">
        <f>SUM(E9:E10)</f>
        <v>-19812</v>
      </c>
      <c r="F11" s="79">
        <f t="shared" si="0"/>
        <v>-9049</v>
      </c>
      <c r="M11" s="141"/>
      <c r="N11" s="141"/>
      <c r="O11" s="141"/>
    </row>
    <row r="12" spans="1:15" ht="16.5" thickTop="1" thickBot="1" x14ac:dyDescent="0.25">
      <c r="B12" s="87" t="s">
        <v>114</v>
      </c>
      <c r="C12" s="83">
        <v>0</v>
      </c>
      <c r="D12" s="83">
        <v>0</v>
      </c>
      <c r="E12" s="83">
        <v>-143</v>
      </c>
      <c r="F12" s="83">
        <f t="shared" si="0"/>
        <v>-143</v>
      </c>
      <c r="M12" s="141"/>
      <c r="N12" s="141"/>
      <c r="O12" s="141"/>
    </row>
    <row r="13" spans="1:15" ht="16.5" thickTop="1" thickBot="1" x14ac:dyDescent="0.25">
      <c r="B13" s="84" t="s">
        <v>115</v>
      </c>
      <c r="C13" s="79">
        <f>SUM(C11:C12)</f>
        <v>5501</v>
      </c>
      <c r="D13" s="79">
        <f>SUM(D11:D12)</f>
        <v>5262</v>
      </c>
      <c r="E13" s="79">
        <f>SUM(E11:E12)</f>
        <v>-19955</v>
      </c>
      <c r="F13" s="79">
        <f t="shared" si="0"/>
        <v>-9192</v>
      </c>
      <c r="M13" s="141"/>
      <c r="N13" s="141"/>
      <c r="O13" s="141"/>
    </row>
    <row r="14" spans="1:15" ht="16.5" thickTop="1" thickBot="1" x14ac:dyDescent="0.25">
      <c r="B14" s="87" t="s">
        <v>26</v>
      </c>
      <c r="C14" s="83">
        <v>0</v>
      </c>
      <c r="D14" s="83">
        <v>0</v>
      </c>
      <c r="E14" s="83">
        <v>-167</v>
      </c>
      <c r="F14" s="83">
        <f t="shared" si="0"/>
        <v>-167</v>
      </c>
      <c r="M14" s="141"/>
      <c r="N14" s="141"/>
      <c r="O14" s="141"/>
    </row>
    <row r="15" spans="1:15" ht="16.5" thickTop="1" thickBot="1" x14ac:dyDescent="0.25">
      <c r="B15" s="87" t="s">
        <v>116</v>
      </c>
      <c r="C15" s="83">
        <v>-253</v>
      </c>
      <c r="D15" s="83">
        <v>-206</v>
      </c>
      <c r="E15" s="83">
        <v>-5691.9958280000001</v>
      </c>
      <c r="F15" s="83">
        <f t="shared" si="0"/>
        <v>-6150.9958280000001</v>
      </c>
      <c r="M15" s="141"/>
      <c r="N15" s="141"/>
      <c r="O15" s="141"/>
    </row>
    <row r="16" spans="1:15" ht="16.5" thickTop="1" thickBot="1" x14ac:dyDescent="0.25">
      <c r="B16" s="87" t="s">
        <v>117</v>
      </c>
      <c r="C16" s="83">
        <v>0</v>
      </c>
      <c r="D16" s="83">
        <v>0</v>
      </c>
      <c r="E16" s="83">
        <v>2066</v>
      </c>
      <c r="F16" s="83">
        <f t="shared" si="0"/>
        <v>2066</v>
      </c>
      <c r="M16" s="141"/>
      <c r="N16" s="141"/>
      <c r="O16" s="141"/>
    </row>
    <row r="17" spans="2:15" ht="16.5" thickTop="1" thickBot="1" x14ac:dyDescent="0.25">
      <c r="B17" s="84" t="s">
        <v>118</v>
      </c>
      <c r="C17" s="79">
        <f>SUM(C13:C16)</f>
        <v>5248</v>
      </c>
      <c r="D17" s="79">
        <f>SUM(D13:D16)</f>
        <v>5056</v>
      </c>
      <c r="E17" s="79">
        <f>SUM(E13:E16)</f>
        <v>-23747.995827999999</v>
      </c>
      <c r="F17" s="79">
        <f t="shared" si="0"/>
        <v>-13443.995827999999</v>
      </c>
      <c r="M17" s="141"/>
      <c r="N17" s="141"/>
      <c r="O17" s="141"/>
    </row>
    <row r="18" spans="2:15" ht="16.5" thickTop="1" thickBot="1" x14ac:dyDescent="0.25">
      <c r="B18" s="88"/>
      <c r="C18" s="94"/>
      <c r="D18" s="94"/>
      <c r="E18" s="94"/>
      <c r="F18" s="94"/>
      <c r="M18" s="141"/>
      <c r="N18" s="141"/>
      <c r="O18" s="141"/>
    </row>
    <row r="19" spans="2:15" ht="16.5" thickTop="1" thickBot="1" x14ac:dyDescent="0.25">
      <c r="B19" s="87" t="s">
        <v>119</v>
      </c>
      <c r="C19" s="95">
        <v>124474</v>
      </c>
      <c r="D19" s="95">
        <v>19741</v>
      </c>
      <c r="E19" s="95">
        <v>167.19133333333332</v>
      </c>
      <c r="F19" s="95">
        <f t="shared" si="0"/>
        <v>144382.19133333332</v>
      </c>
      <c r="M19" s="141"/>
      <c r="N19" s="141"/>
      <c r="O19" s="141"/>
    </row>
    <row r="20" spans="2:15" ht="16.5" thickTop="1" thickBot="1" x14ac:dyDescent="0.25">
      <c r="B20" s="96"/>
      <c r="C20" s="97"/>
      <c r="D20" s="97"/>
      <c r="E20" s="95"/>
      <c r="F20" s="98"/>
    </row>
    <row r="21" spans="2:15" ht="16.5" thickTop="1" thickBot="1" x14ac:dyDescent="0.25">
      <c r="B21" s="96"/>
      <c r="C21" s="97"/>
      <c r="D21" s="97"/>
      <c r="E21" s="95"/>
      <c r="F21" s="98"/>
    </row>
    <row r="22" spans="2:15" ht="16.5" customHeight="1" thickTop="1" thickBot="1" x14ac:dyDescent="0.25">
      <c r="B22" s="178" t="s">
        <v>184</v>
      </c>
      <c r="C22" s="180" t="s">
        <v>107</v>
      </c>
      <c r="D22" s="181"/>
      <c r="E22" s="192"/>
      <c r="F22" s="193" t="s">
        <v>249</v>
      </c>
    </row>
    <row r="23" spans="2:15" ht="49.5" thickTop="1" thickBot="1" x14ac:dyDescent="0.25">
      <c r="B23" s="179"/>
      <c r="C23" s="23" t="s">
        <v>108</v>
      </c>
      <c r="D23" s="23" t="s">
        <v>109</v>
      </c>
      <c r="E23" s="23" t="s">
        <v>110</v>
      </c>
      <c r="F23" s="194"/>
    </row>
    <row r="24" spans="2:15" ht="15.75" thickTop="1" x14ac:dyDescent="0.2">
      <c r="B24" s="99" t="s">
        <v>111</v>
      </c>
      <c r="C24" s="93">
        <v>179838</v>
      </c>
      <c r="D24" s="93">
        <v>43993</v>
      </c>
      <c r="E24" s="93">
        <v>5370</v>
      </c>
      <c r="F24" s="93">
        <f>SUM(C24:E24)</f>
        <v>229201</v>
      </c>
      <c r="G24" s="124"/>
      <c r="M24" s="141"/>
      <c r="N24" s="141"/>
      <c r="O24" s="141"/>
    </row>
    <row r="25" spans="2:15" ht="15.75" thickBot="1" x14ac:dyDescent="0.25">
      <c r="B25" s="100" t="s">
        <v>112</v>
      </c>
      <c r="C25" s="83">
        <v>179838</v>
      </c>
      <c r="D25" s="83">
        <v>43993</v>
      </c>
      <c r="E25" s="83">
        <v>5370</v>
      </c>
      <c r="F25" s="83">
        <f t="shared" ref="F25:F37" si="1">SUM(C25:E25)</f>
        <v>229201</v>
      </c>
      <c r="G25" s="103"/>
      <c r="M25" s="141"/>
      <c r="N25" s="141"/>
      <c r="O25" s="141"/>
    </row>
    <row r="26" spans="2:15" ht="16.5" thickTop="1" thickBot="1" x14ac:dyDescent="0.25">
      <c r="B26" s="84" t="s">
        <v>8</v>
      </c>
      <c r="C26" s="79">
        <v>44181</v>
      </c>
      <c r="D26" s="79">
        <v>16434</v>
      </c>
      <c r="E26" s="79">
        <v>-17719</v>
      </c>
      <c r="F26" s="79">
        <f t="shared" si="1"/>
        <v>42896</v>
      </c>
      <c r="G26" s="125"/>
      <c r="M26" s="141"/>
      <c r="N26" s="141"/>
      <c r="O26" s="141"/>
    </row>
    <row r="27" spans="2:15" ht="16.5" thickTop="1" thickBot="1" x14ac:dyDescent="0.25">
      <c r="B27" s="84" t="s">
        <v>21</v>
      </c>
      <c r="C27" s="79">
        <v>22892</v>
      </c>
      <c r="D27" s="79">
        <v>13455</v>
      </c>
      <c r="E27" s="79">
        <v>-18073</v>
      </c>
      <c r="F27" s="79">
        <f t="shared" si="1"/>
        <v>18274</v>
      </c>
      <c r="G27" s="125"/>
      <c r="M27" s="141"/>
      <c r="N27" s="141"/>
      <c r="O27" s="141"/>
    </row>
    <row r="28" spans="2:15" ht="16.5" thickTop="1" thickBot="1" x14ac:dyDescent="0.25">
      <c r="B28" s="87" t="s">
        <v>22</v>
      </c>
      <c r="C28" s="83">
        <v>-24821</v>
      </c>
      <c r="D28" s="83">
        <v>-8866</v>
      </c>
      <c r="E28" s="26">
        <v>-642</v>
      </c>
      <c r="F28" s="83">
        <f t="shared" si="1"/>
        <v>-34329</v>
      </c>
      <c r="G28" s="103"/>
      <c r="M28" s="141"/>
      <c r="N28" s="141"/>
      <c r="O28" s="141"/>
    </row>
    <row r="29" spans="2:15" ht="16.5" thickTop="1" thickBot="1" x14ac:dyDescent="0.25">
      <c r="B29" s="84" t="s">
        <v>113</v>
      </c>
      <c r="C29" s="79">
        <f>SUM(C27:C28)</f>
        <v>-1929</v>
      </c>
      <c r="D29" s="79">
        <f>SUM(D27:D28)</f>
        <v>4589</v>
      </c>
      <c r="E29" s="79">
        <f>SUM(E27:E28)</f>
        <v>-18715</v>
      </c>
      <c r="F29" s="79">
        <f t="shared" si="1"/>
        <v>-16055</v>
      </c>
      <c r="G29" s="125"/>
      <c r="M29" s="141"/>
      <c r="N29" s="141"/>
      <c r="O29" s="141"/>
    </row>
    <row r="30" spans="2:15" ht="16.5" thickTop="1" thickBot="1" x14ac:dyDescent="0.25">
      <c r="B30" s="87" t="s">
        <v>114</v>
      </c>
      <c r="C30" s="83">
        <v>0</v>
      </c>
      <c r="D30" s="83">
        <v>0</v>
      </c>
      <c r="E30" s="83">
        <v>-2456</v>
      </c>
      <c r="F30" s="83">
        <f t="shared" si="1"/>
        <v>-2456</v>
      </c>
      <c r="G30" s="103"/>
      <c r="M30" s="141"/>
      <c r="N30" s="141"/>
      <c r="O30" s="141"/>
    </row>
    <row r="31" spans="2:15" ht="16.5" thickTop="1" thickBot="1" x14ac:dyDescent="0.25">
      <c r="B31" s="84" t="s">
        <v>115</v>
      </c>
      <c r="C31" s="79">
        <f>SUM(C29:C30)</f>
        <v>-1929</v>
      </c>
      <c r="D31" s="79">
        <f>SUM(D29:D30)</f>
        <v>4589</v>
      </c>
      <c r="E31" s="79">
        <f>SUM(E29:E30)</f>
        <v>-21171</v>
      </c>
      <c r="F31" s="79">
        <f t="shared" si="1"/>
        <v>-18511</v>
      </c>
      <c r="G31" s="125"/>
      <c r="M31" s="141"/>
      <c r="N31" s="141"/>
      <c r="O31" s="141"/>
    </row>
    <row r="32" spans="2:15" ht="16.5" thickTop="1" thickBot="1" x14ac:dyDescent="0.25">
      <c r="B32" s="106" t="s">
        <v>161</v>
      </c>
      <c r="C32" s="83">
        <v>0</v>
      </c>
      <c r="D32" s="83">
        <v>0</v>
      </c>
      <c r="E32" s="83">
        <v>-129</v>
      </c>
      <c r="F32" s="83">
        <f t="shared" si="1"/>
        <v>-129</v>
      </c>
      <c r="G32" s="103"/>
      <c r="M32" s="141"/>
      <c r="N32" s="141"/>
      <c r="O32" s="141"/>
    </row>
    <row r="33" spans="2:15" ht="16.5" thickTop="1" thickBot="1" x14ac:dyDescent="0.25">
      <c r="B33" s="87" t="s">
        <v>116</v>
      </c>
      <c r="C33" s="83">
        <v>-115</v>
      </c>
      <c r="D33" s="83">
        <v>-171</v>
      </c>
      <c r="E33" s="83">
        <v>-3307</v>
      </c>
      <c r="F33" s="83">
        <f t="shared" si="1"/>
        <v>-3593</v>
      </c>
      <c r="G33" s="103"/>
      <c r="M33" s="141"/>
      <c r="N33" s="141"/>
      <c r="O33" s="141"/>
    </row>
    <row r="34" spans="2:15" ht="16.5" thickTop="1" thickBot="1" x14ac:dyDescent="0.25">
      <c r="B34" s="87" t="s">
        <v>117</v>
      </c>
      <c r="C34" s="83">
        <v>0</v>
      </c>
      <c r="D34" s="83">
        <v>0</v>
      </c>
      <c r="E34" s="83">
        <v>-99</v>
      </c>
      <c r="F34" s="83">
        <f t="shared" si="1"/>
        <v>-99</v>
      </c>
      <c r="G34" s="103"/>
      <c r="M34" s="141"/>
      <c r="N34" s="141"/>
      <c r="O34" s="141"/>
    </row>
    <row r="35" spans="2:15" ht="16.5" thickTop="1" thickBot="1" x14ac:dyDescent="0.25">
      <c r="B35" s="84" t="s">
        <v>118</v>
      </c>
      <c r="C35" s="79">
        <f>SUM(C31:C34)</f>
        <v>-2044</v>
      </c>
      <c r="D35" s="79">
        <f>SUM(D31:D34)</f>
        <v>4418</v>
      </c>
      <c r="E35" s="79">
        <f>SUM(E31:E34)</f>
        <v>-24706</v>
      </c>
      <c r="F35" s="79">
        <f t="shared" si="1"/>
        <v>-22332</v>
      </c>
      <c r="G35" s="126"/>
      <c r="M35" s="141"/>
      <c r="N35" s="141"/>
      <c r="O35" s="141"/>
    </row>
    <row r="36" spans="2:15" ht="16.5" thickTop="1" thickBot="1" x14ac:dyDescent="0.25">
      <c r="B36" s="88"/>
      <c r="C36" s="94"/>
      <c r="D36" s="94"/>
      <c r="E36" s="94"/>
      <c r="F36" s="94"/>
      <c r="G36" s="126"/>
      <c r="M36" s="141"/>
      <c r="N36" s="141"/>
      <c r="O36" s="141"/>
    </row>
    <row r="37" spans="2:15" ht="16.5" thickTop="1" thickBot="1" x14ac:dyDescent="0.25">
      <c r="B37" s="87" t="s">
        <v>119</v>
      </c>
      <c r="C37" s="95">
        <v>9320</v>
      </c>
      <c r="D37" s="95">
        <v>837</v>
      </c>
      <c r="E37" s="95">
        <v>175</v>
      </c>
      <c r="F37" s="95">
        <f t="shared" si="1"/>
        <v>10332</v>
      </c>
      <c r="G37" s="103"/>
      <c r="M37" s="141"/>
      <c r="N37" s="141"/>
      <c r="O37" s="141"/>
    </row>
    <row r="38" spans="2:15" ht="15.75" thickTop="1" x14ac:dyDescent="0.2">
      <c r="B38" s="101"/>
      <c r="C38" s="102"/>
      <c r="D38" s="102"/>
      <c r="E38" s="102"/>
      <c r="F38" s="102"/>
    </row>
    <row r="39" spans="2:15" x14ac:dyDescent="0.2">
      <c r="B39" s="22"/>
      <c r="C39" s="28"/>
      <c r="D39" s="28"/>
      <c r="E39" s="28"/>
      <c r="F39" s="28"/>
    </row>
    <row r="40" spans="2:15" x14ac:dyDescent="0.2">
      <c r="B40" s="22"/>
      <c r="C40" s="28"/>
      <c r="D40" s="28"/>
      <c r="E40" s="28"/>
      <c r="F40" s="28"/>
    </row>
    <row r="41" spans="2:15" x14ac:dyDescent="0.2">
      <c r="F41" s="140"/>
    </row>
    <row r="42" spans="2:15" x14ac:dyDescent="0.2">
      <c r="F42" s="140"/>
    </row>
    <row r="43" spans="2:15" x14ac:dyDescent="0.2">
      <c r="F43" s="140"/>
    </row>
    <row r="44" spans="2:15" x14ac:dyDescent="0.2">
      <c r="F44" s="140"/>
    </row>
    <row r="45" spans="2:15" x14ac:dyDescent="0.2">
      <c r="F45" s="140"/>
    </row>
    <row r="46" spans="2:15" x14ac:dyDescent="0.2">
      <c r="F46" s="140"/>
    </row>
  </sheetData>
  <mergeCells count="6">
    <mergeCell ref="B4:B5"/>
    <mergeCell ref="C4:E4"/>
    <mergeCell ref="F4:F5"/>
    <mergeCell ref="B22:B23"/>
    <mergeCell ref="C22:E22"/>
    <mergeCell ref="F22:F23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65" orientation="landscape" horizontalDpi="4294967292" verticalDpi="4294967292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J37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48.25" style="5" customWidth="1"/>
    <col min="3" max="10" width="14.875" style="2" customWidth="1"/>
    <col min="11" max="16384" width="10.875" style="2"/>
  </cols>
  <sheetData>
    <row r="1" spans="1:10" ht="15.75" x14ac:dyDescent="0.25">
      <c r="A1" s="9" t="s">
        <v>30</v>
      </c>
    </row>
    <row r="2" spans="1:10" ht="15.75" x14ac:dyDescent="0.25">
      <c r="A2" s="9"/>
    </row>
    <row r="3" spans="1:10" ht="18" x14ac:dyDescent="0.25">
      <c r="A3" s="9"/>
      <c r="B3" s="15" t="s">
        <v>120</v>
      </c>
    </row>
    <row r="4" spans="1:10" ht="22.5" customHeight="1" thickBot="1" x14ac:dyDescent="0.25">
      <c r="B4" s="199"/>
      <c r="C4" s="143" t="s">
        <v>211</v>
      </c>
      <c r="D4" s="143" t="s">
        <v>184</v>
      </c>
      <c r="E4" s="195" t="s">
        <v>217</v>
      </c>
    </row>
    <row r="5" spans="1:10" ht="22.5" customHeight="1" thickTop="1" thickBot="1" x14ac:dyDescent="0.25">
      <c r="B5" s="197"/>
      <c r="C5" s="196" t="s">
        <v>121</v>
      </c>
      <c r="D5" s="197"/>
      <c r="E5" s="194"/>
    </row>
    <row r="6" spans="1:10" ht="16.5" thickTop="1" thickBot="1" x14ac:dyDescent="0.25">
      <c r="B6" s="24" t="s">
        <v>15</v>
      </c>
      <c r="C6" s="140">
        <v>247214</v>
      </c>
      <c r="D6" s="140">
        <v>229201</v>
      </c>
      <c r="E6" s="57">
        <f>C6/D6-1</f>
        <v>7.8590407546214935E-2</v>
      </c>
    </row>
    <row r="7" spans="1:10" ht="16.5" thickTop="1" thickBot="1" x14ac:dyDescent="0.25">
      <c r="B7" s="25" t="s">
        <v>215</v>
      </c>
      <c r="C7" s="140">
        <f>C6</f>
        <v>247214</v>
      </c>
      <c r="D7" s="140">
        <v>226867</v>
      </c>
      <c r="E7" s="57">
        <f>C7/D7-1</f>
        <v>8.9686909070071819E-2</v>
      </c>
    </row>
    <row r="8" spans="1:10" ht="16.5" thickTop="1" thickBot="1" x14ac:dyDescent="0.25">
      <c r="B8" s="25" t="s">
        <v>8</v>
      </c>
      <c r="C8" s="140">
        <v>51423</v>
      </c>
      <c r="D8" s="140">
        <v>42896</v>
      </c>
      <c r="E8" s="57">
        <f t="shared" ref="E8:E10" si="0">C8/D8-1</f>
        <v>0.19878310331965676</v>
      </c>
    </row>
    <row r="9" spans="1:10" ht="15" customHeight="1" thickTop="1" thickBot="1" x14ac:dyDescent="0.25">
      <c r="B9" s="25" t="s">
        <v>21</v>
      </c>
      <c r="C9" s="140">
        <v>26548</v>
      </c>
      <c r="D9" s="140">
        <v>18274</v>
      </c>
      <c r="E9" s="57">
        <f t="shared" si="0"/>
        <v>0.45277443362153891</v>
      </c>
    </row>
    <row r="10" spans="1:10" ht="15" customHeight="1" thickTop="1" thickBot="1" x14ac:dyDescent="0.25">
      <c r="B10" s="25" t="s">
        <v>216</v>
      </c>
      <c r="C10" s="140">
        <f>C9</f>
        <v>26548</v>
      </c>
      <c r="D10" s="140">
        <v>18743</v>
      </c>
      <c r="E10" s="57">
        <f t="shared" si="0"/>
        <v>0.41642213092888003</v>
      </c>
    </row>
    <row r="11" spans="1:10" ht="16.5" thickTop="1" thickBot="1" x14ac:dyDescent="0.25">
      <c r="B11" s="25" t="s">
        <v>126</v>
      </c>
      <c r="C11" s="140">
        <v>-9049</v>
      </c>
      <c r="D11" s="140">
        <v>-16055</v>
      </c>
      <c r="E11" s="57">
        <f>-(C11/D11-1)</f>
        <v>0.43637496107131735</v>
      </c>
    </row>
    <row r="12" spans="1:10" ht="16.5" thickTop="1" thickBot="1" x14ac:dyDescent="0.25">
      <c r="B12" s="25" t="s">
        <v>127</v>
      </c>
      <c r="C12" s="140">
        <v>-9192</v>
      </c>
      <c r="D12" s="140">
        <v>-18511</v>
      </c>
      <c r="E12" s="57">
        <f>-(C12/D12-1)</f>
        <v>0.50343039273945223</v>
      </c>
    </row>
    <row r="13" spans="1:10" ht="16.5" thickTop="1" thickBot="1" x14ac:dyDescent="0.25">
      <c r="B13" s="27" t="s">
        <v>128</v>
      </c>
      <c r="C13" s="140">
        <v>-6151</v>
      </c>
      <c r="D13" s="140">
        <v>-3593</v>
      </c>
      <c r="E13" s="57">
        <f>-(C13/D13-1)</f>
        <v>-0.71193988310603951</v>
      </c>
    </row>
    <row r="14" spans="1:10" ht="16.5" thickTop="1" thickBot="1" x14ac:dyDescent="0.25">
      <c r="B14" s="25" t="s">
        <v>180</v>
      </c>
      <c r="C14" s="140">
        <v>-15509.995827999999</v>
      </c>
      <c r="D14" s="140">
        <v>-22233</v>
      </c>
      <c r="E14" s="57">
        <f>-(C14/D14-1)</f>
        <v>0.30238852930328797</v>
      </c>
    </row>
    <row r="15" spans="1:10" ht="15.75" thickTop="1" x14ac:dyDescent="0.2">
      <c r="B15" s="22"/>
      <c r="C15" s="28"/>
      <c r="D15" s="28"/>
      <c r="E15" s="28"/>
      <c r="F15" s="28"/>
    </row>
    <row r="16" spans="1:10" ht="15.75" thickBot="1" x14ac:dyDescent="0.25">
      <c r="B16" s="200" t="s">
        <v>192</v>
      </c>
      <c r="C16" s="196" t="s">
        <v>211</v>
      </c>
      <c r="D16" s="198"/>
      <c r="E16" s="198"/>
      <c r="F16" s="197"/>
      <c r="G16" s="196" t="s">
        <v>184</v>
      </c>
      <c r="H16" s="198"/>
      <c r="I16" s="198"/>
      <c r="J16" s="197"/>
    </row>
    <row r="17" spans="2:10" ht="22.5" customHeight="1" thickTop="1" x14ac:dyDescent="0.2">
      <c r="B17" s="200"/>
      <c r="C17" s="195" t="s">
        <v>122</v>
      </c>
      <c r="D17" s="195" t="s">
        <v>123</v>
      </c>
      <c r="E17" s="195" t="s">
        <v>124</v>
      </c>
      <c r="F17" s="195" t="s">
        <v>125</v>
      </c>
      <c r="G17" s="195" t="s">
        <v>122</v>
      </c>
      <c r="H17" s="195" t="s">
        <v>123</v>
      </c>
      <c r="I17" s="195" t="s">
        <v>124</v>
      </c>
      <c r="J17" s="195" t="s">
        <v>125</v>
      </c>
    </row>
    <row r="18" spans="2:10" ht="22.5" customHeight="1" thickBot="1" x14ac:dyDescent="0.25">
      <c r="B18" s="201"/>
      <c r="C18" s="194"/>
      <c r="D18" s="194"/>
      <c r="E18" s="194"/>
      <c r="F18" s="194"/>
      <c r="G18" s="194"/>
      <c r="H18" s="194"/>
      <c r="I18" s="194"/>
      <c r="J18" s="194"/>
    </row>
    <row r="19" spans="2:10" ht="16.5" thickTop="1" thickBot="1" x14ac:dyDescent="0.25">
      <c r="B19" s="29" t="s">
        <v>15</v>
      </c>
      <c r="C19" s="169">
        <v>161.40799999999999</v>
      </c>
      <c r="D19" s="169">
        <v>49.31</v>
      </c>
      <c r="E19" s="169">
        <v>18.524000000000001</v>
      </c>
      <c r="F19" s="169">
        <v>17.972000000000001</v>
      </c>
      <c r="G19" s="28">
        <v>153.69999999999999</v>
      </c>
      <c r="H19" s="28">
        <v>44.4</v>
      </c>
      <c r="I19" s="28">
        <v>15.2</v>
      </c>
      <c r="J19" s="28">
        <v>15.9</v>
      </c>
    </row>
    <row r="20" spans="2:10" ht="16.5" thickTop="1" thickBot="1" x14ac:dyDescent="0.25">
      <c r="B20" s="12" t="s">
        <v>8</v>
      </c>
      <c r="C20" s="170">
        <v>32.881999999999998</v>
      </c>
      <c r="D20" s="170">
        <v>8.0399999999999991</v>
      </c>
      <c r="E20" s="170">
        <v>5.1349999999999998</v>
      </c>
      <c r="F20" s="170">
        <v>5.3659999999999997</v>
      </c>
      <c r="G20" s="171">
        <v>28.5</v>
      </c>
      <c r="H20" s="171">
        <v>5.3</v>
      </c>
      <c r="I20" s="171">
        <v>3.9</v>
      </c>
      <c r="J20" s="171">
        <v>5.0999999999999996</v>
      </c>
    </row>
    <row r="21" spans="2:10" ht="15.75" thickTop="1" x14ac:dyDescent="0.2">
      <c r="B21" s="22"/>
      <c r="C21" s="28"/>
      <c r="D21" s="28"/>
      <c r="E21" s="28"/>
      <c r="F21" s="28"/>
    </row>
    <row r="22" spans="2:10" x14ac:dyDescent="0.2">
      <c r="B22" s="22"/>
      <c r="C22" s="28"/>
      <c r="D22" s="28"/>
      <c r="E22" s="28"/>
      <c r="F22" s="28"/>
      <c r="G22" s="28"/>
      <c r="H22" s="28"/>
      <c r="I22" s="28"/>
      <c r="J22" s="28"/>
    </row>
    <row r="23" spans="2:10" x14ac:dyDescent="0.2">
      <c r="C23" s="28"/>
      <c r="D23" s="28"/>
      <c r="E23" s="28"/>
      <c r="F23" s="28"/>
      <c r="G23" s="28"/>
      <c r="H23" s="28"/>
      <c r="I23" s="28"/>
      <c r="J23" s="28"/>
    </row>
    <row r="24" spans="2:10" x14ac:dyDescent="0.2">
      <c r="C24" s="28"/>
      <c r="D24" s="28"/>
      <c r="E24" s="28"/>
      <c r="F24" s="28"/>
    </row>
    <row r="25" spans="2:10" x14ac:dyDescent="0.2">
      <c r="C25" s="28"/>
      <c r="D25" s="28"/>
      <c r="E25" s="28"/>
      <c r="F25" s="28"/>
      <c r="G25" s="28"/>
    </row>
    <row r="26" spans="2:10" x14ac:dyDescent="0.2">
      <c r="C26" s="28"/>
      <c r="D26" s="28"/>
      <c r="E26" s="28"/>
      <c r="F26" s="28"/>
      <c r="G26" s="28"/>
    </row>
    <row r="27" spans="2:10" x14ac:dyDescent="0.2">
      <c r="C27" s="28"/>
      <c r="D27" s="28"/>
      <c r="E27" s="28"/>
      <c r="F27" s="28"/>
      <c r="G27" s="28"/>
    </row>
    <row r="28" spans="2:10" x14ac:dyDescent="0.2">
      <c r="C28" s="28"/>
      <c r="D28" s="28"/>
      <c r="E28" s="28"/>
      <c r="F28" s="28"/>
      <c r="G28" s="28"/>
    </row>
    <row r="29" spans="2:10" x14ac:dyDescent="0.2">
      <c r="C29" s="28"/>
      <c r="D29" s="28"/>
      <c r="E29" s="28"/>
      <c r="F29" s="28"/>
      <c r="G29" s="28"/>
    </row>
    <row r="30" spans="2:10" x14ac:dyDescent="0.2">
      <c r="C30" s="28"/>
      <c r="D30" s="28"/>
      <c r="E30" s="28"/>
      <c r="F30" s="28"/>
      <c r="G30" s="28"/>
    </row>
    <row r="31" spans="2:10" x14ac:dyDescent="0.2">
      <c r="C31" s="28"/>
      <c r="D31" s="28"/>
      <c r="E31" s="28"/>
      <c r="F31" s="28"/>
      <c r="G31" s="28"/>
    </row>
    <row r="32" spans="2:10" x14ac:dyDescent="0.2">
      <c r="C32" s="28"/>
      <c r="D32" s="28"/>
      <c r="E32" s="28"/>
      <c r="F32" s="28"/>
      <c r="G32" s="28"/>
    </row>
    <row r="33" spans="3:7" x14ac:dyDescent="0.2">
      <c r="C33" s="28"/>
      <c r="D33" s="28"/>
      <c r="E33" s="28"/>
      <c r="F33" s="28"/>
    </row>
    <row r="34" spans="3:7" x14ac:dyDescent="0.2">
      <c r="C34" s="28"/>
      <c r="D34" s="28"/>
      <c r="E34" s="28"/>
      <c r="F34" s="28"/>
    </row>
    <row r="35" spans="3:7" x14ac:dyDescent="0.2">
      <c r="C35" s="28"/>
    </row>
    <row r="36" spans="3:7" x14ac:dyDescent="0.2">
      <c r="C36" s="28"/>
      <c r="D36" s="28"/>
      <c r="E36" s="28"/>
      <c r="F36" s="28"/>
      <c r="G36" s="28"/>
    </row>
    <row r="37" spans="3:7" x14ac:dyDescent="0.2">
      <c r="C37" s="28"/>
      <c r="D37" s="28"/>
      <c r="E37" s="28"/>
      <c r="F37" s="28"/>
      <c r="G37" s="28"/>
    </row>
  </sheetData>
  <mergeCells count="14">
    <mergeCell ref="B4:B5"/>
    <mergeCell ref="C17:C18"/>
    <mergeCell ref="D17:D18"/>
    <mergeCell ref="E17:E18"/>
    <mergeCell ref="F17:F18"/>
    <mergeCell ref="C16:F16"/>
    <mergeCell ref="B16:B18"/>
    <mergeCell ref="G17:G18"/>
    <mergeCell ref="H17:H18"/>
    <mergeCell ref="I17:I18"/>
    <mergeCell ref="J17:J18"/>
    <mergeCell ref="C5:D5"/>
    <mergeCell ref="E4:E5"/>
    <mergeCell ref="G16:J1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36"/>
  <sheetViews>
    <sheetView zoomScaleNormal="100" workbookViewId="0">
      <pane xSplit="2" topLeftCell="C1" activePane="topRight" state="frozen"/>
      <selection pane="topRight"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8" width="14.875" style="2" customWidth="1"/>
    <col min="9" max="9" width="5.625" style="2" customWidth="1"/>
    <col min="10" max="16384" width="10.875" style="2"/>
  </cols>
  <sheetData>
    <row r="1" spans="1:12" ht="15.75" x14ac:dyDescent="0.25">
      <c r="A1" s="9" t="s">
        <v>30</v>
      </c>
    </row>
    <row r="2" spans="1:12" ht="15.75" x14ac:dyDescent="0.25">
      <c r="A2" s="9"/>
    </row>
    <row r="3" spans="1:12" ht="18.75" thickBot="1" x14ac:dyDescent="0.3">
      <c r="A3" s="9"/>
      <c r="B3" s="15" t="s">
        <v>129</v>
      </c>
    </row>
    <row r="4" spans="1:12" ht="22.5" customHeight="1" thickTop="1" thickBot="1" x14ac:dyDescent="0.25">
      <c r="B4" s="178" t="s">
        <v>130</v>
      </c>
      <c r="C4" s="143" t="s">
        <v>211</v>
      </c>
      <c r="D4" s="143" t="s">
        <v>184</v>
      </c>
      <c r="E4" s="195" t="s">
        <v>217</v>
      </c>
      <c r="F4" s="143" t="s">
        <v>211</v>
      </c>
      <c r="G4" s="143" t="s">
        <v>184</v>
      </c>
      <c r="H4" s="195" t="s">
        <v>217</v>
      </c>
    </row>
    <row r="5" spans="1:12" ht="22.5" customHeight="1" thickTop="1" thickBot="1" x14ac:dyDescent="0.25">
      <c r="B5" s="179"/>
      <c r="C5" s="196" t="s">
        <v>121</v>
      </c>
      <c r="D5" s="197"/>
      <c r="E5" s="194"/>
      <c r="F5" s="196" t="s">
        <v>218</v>
      </c>
      <c r="G5" s="197"/>
      <c r="H5" s="194"/>
    </row>
    <row r="6" spans="1:12" ht="16.5" thickTop="1" thickBot="1" x14ac:dyDescent="0.25">
      <c r="B6" s="30" t="s">
        <v>131</v>
      </c>
      <c r="C6" s="31"/>
      <c r="D6" s="31"/>
      <c r="E6" s="32"/>
      <c r="F6" s="32"/>
      <c r="G6" s="144"/>
      <c r="H6" s="144"/>
    </row>
    <row r="7" spans="1:12" ht="16.5" thickTop="1" thickBot="1" x14ac:dyDescent="0.25">
      <c r="B7" s="12" t="s">
        <v>132</v>
      </c>
      <c r="C7" s="127">
        <v>0.55800000000000005</v>
      </c>
      <c r="D7" s="145">
        <v>0.53500000000000003</v>
      </c>
      <c r="E7" s="128" t="s">
        <v>219</v>
      </c>
      <c r="F7" s="127">
        <v>0.55800000000000005</v>
      </c>
      <c r="G7" s="145">
        <v>0.53700000000000003</v>
      </c>
      <c r="H7" s="128" t="s">
        <v>197</v>
      </c>
      <c r="I7" s="148"/>
      <c r="J7" s="148"/>
      <c r="K7" s="148"/>
      <c r="L7" s="149"/>
    </row>
    <row r="8" spans="1:12" ht="17.100000000000001" customHeight="1" thickTop="1" thickBot="1" x14ac:dyDescent="0.25">
      <c r="B8" s="12" t="s">
        <v>133</v>
      </c>
      <c r="C8" s="129">
        <v>204.9</v>
      </c>
      <c r="D8" s="146">
        <v>196.3</v>
      </c>
      <c r="E8" s="131">
        <f>C8/D8-1</f>
        <v>4.3810494141619971E-2</v>
      </c>
      <c r="F8" s="130">
        <v>204.9</v>
      </c>
      <c r="G8" s="146">
        <v>196.8</v>
      </c>
      <c r="H8" s="131">
        <f>F8/G8-1</f>
        <v>4.1158536585365724E-2</v>
      </c>
      <c r="I8" s="150"/>
      <c r="J8" s="150"/>
      <c r="K8" s="151"/>
      <c r="L8" s="152"/>
    </row>
    <row r="9" spans="1:12" ht="16.5" thickTop="1" thickBot="1" x14ac:dyDescent="0.25">
      <c r="B9" s="12" t="s">
        <v>134</v>
      </c>
      <c r="C9" s="129">
        <v>114.3</v>
      </c>
      <c r="D9" s="146">
        <v>105</v>
      </c>
      <c r="E9" s="131">
        <f>C9/D9-1</f>
        <v>8.8571428571428523E-2</v>
      </c>
      <c r="F9" s="130">
        <v>114.3</v>
      </c>
      <c r="G9" s="146">
        <v>105.7</v>
      </c>
      <c r="H9" s="131">
        <f>F9/G9-1</f>
        <v>8.1362346263008423E-2</v>
      </c>
      <c r="I9" s="150"/>
      <c r="J9" s="150"/>
      <c r="K9" s="151"/>
      <c r="L9" s="152"/>
    </row>
    <row r="10" spans="1:12" ht="16.5" thickTop="1" thickBot="1" x14ac:dyDescent="0.25">
      <c r="B10" s="34" t="s">
        <v>135</v>
      </c>
      <c r="C10" s="129"/>
      <c r="D10" s="146"/>
      <c r="E10" s="128"/>
      <c r="F10" s="130"/>
      <c r="G10" s="146"/>
      <c r="H10" s="128"/>
      <c r="I10" s="150"/>
      <c r="J10" s="150"/>
      <c r="K10" s="151"/>
      <c r="L10" s="149"/>
    </row>
    <row r="11" spans="1:12" ht="16.5" thickTop="1" thickBot="1" x14ac:dyDescent="0.25">
      <c r="B11" s="12" t="s">
        <v>132</v>
      </c>
      <c r="C11" s="127">
        <v>0.56799999999999995</v>
      </c>
      <c r="D11" s="127">
        <v>0.58099999999999996</v>
      </c>
      <c r="E11" s="147" t="s">
        <v>220</v>
      </c>
      <c r="F11" s="127">
        <v>0.57399999999999995</v>
      </c>
      <c r="G11" s="145">
        <v>0.58099999999999996</v>
      </c>
      <c r="H11" s="147" t="s">
        <v>221</v>
      </c>
      <c r="I11" s="148"/>
      <c r="J11" s="148"/>
      <c r="K11" s="148"/>
      <c r="L11" s="153"/>
    </row>
    <row r="12" spans="1:12" ht="16.5" thickTop="1" thickBot="1" x14ac:dyDescent="0.25">
      <c r="B12" s="12" t="s">
        <v>133</v>
      </c>
      <c r="C12" s="129">
        <v>142.30000000000001</v>
      </c>
      <c r="D12" s="129">
        <v>136.30000000000001</v>
      </c>
      <c r="E12" s="131">
        <f>C12/D12-1</f>
        <v>4.4020542920029326E-2</v>
      </c>
      <c r="F12" s="130">
        <v>143.19999999999999</v>
      </c>
      <c r="G12" s="146">
        <v>136.30000000000001</v>
      </c>
      <c r="H12" s="131">
        <f>F12/G12-1</f>
        <v>5.0623624358033581E-2</v>
      </c>
      <c r="I12" s="150"/>
      <c r="J12" s="150"/>
      <c r="K12" s="151"/>
      <c r="L12" s="152"/>
    </row>
    <row r="13" spans="1:12" ht="16.5" thickTop="1" thickBot="1" x14ac:dyDescent="0.25">
      <c r="B13" s="12" t="s">
        <v>134</v>
      </c>
      <c r="C13" s="129">
        <v>80.900000000000006</v>
      </c>
      <c r="D13" s="129">
        <v>79.2</v>
      </c>
      <c r="E13" s="131">
        <f>C13/D13-1</f>
        <v>2.1464646464646409E-2</v>
      </c>
      <c r="F13" s="130">
        <v>82.3</v>
      </c>
      <c r="G13" s="146">
        <v>79.2</v>
      </c>
      <c r="H13" s="131">
        <f>F13/G13-1</f>
        <v>3.9141414141414144E-2</v>
      </c>
      <c r="I13" s="150"/>
      <c r="J13" s="150"/>
      <c r="K13" s="151"/>
      <c r="L13" s="152"/>
    </row>
    <row r="14" spans="1:12" ht="16.5" thickTop="1" thickBot="1" x14ac:dyDescent="0.25">
      <c r="B14" s="34" t="s">
        <v>136</v>
      </c>
      <c r="C14" s="129"/>
      <c r="D14" s="146"/>
      <c r="E14" s="132"/>
      <c r="F14" s="130"/>
      <c r="G14" s="146"/>
      <c r="H14" s="132"/>
      <c r="I14" s="150"/>
      <c r="J14" s="150"/>
      <c r="K14" s="151"/>
      <c r="L14" s="154"/>
    </row>
    <row r="15" spans="1:12" ht="16.5" thickTop="1" thickBot="1" x14ac:dyDescent="0.25">
      <c r="B15" s="12" t="s">
        <v>132</v>
      </c>
      <c r="C15" s="127">
        <v>0.55300000000000005</v>
      </c>
      <c r="D15" s="127">
        <v>0.51500000000000001</v>
      </c>
      <c r="E15" s="132" t="s">
        <v>222</v>
      </c>
      <c r="F15" s="127">
        <v>0.55300000000000005</v>
      </c>
      <c r="G15" s="145">
        <v>0.52100000000000002</v>
      </c>
      <c r="H15" s="132" t="s">
        <v>187</v>
      </c>
      <c r="I15" s="148"/>
      <c r="J15" s="148"/>
      <c r="K15" s="148"/>
      <c r="L15" s="154"/>
    </row>
    <row r="16" spans="1:12" ht="16.5" thickTop="1" thickBot="1" x14ac:dyDescent="0.25">
      <c r="B16" s="12" t="s">
        <v>133</v>
      </c>
      <c r="C16" s="129">
        <v>234.2</v>
      </c>
      <c r="D16" s="129">
        <v>225.5</v>
      </c>
      <c r="E16" s="131">
        <f>C16/D16-1</f>
        <v>3.8580931263858087E-2</v>
      </c>
      <c r="F16" s="130">
        <v>234.2</v>
      </c>
      <c r="G16" s="146">
        <v>227.3</v>
      </c>
      <c r="H16" s="131">
        <f>F16/G16-1</f>
        <v>3.0356357237131482E-2</v>
      </c>
      <c r="I16" s="150"/>
      <c r="J16" s="150"/>
      <c r="K16" s="151"/>
      <c r="L16" s="152"/>
    </row>
    <row r="17" spans="2:12" ht="16.5" thickTop="1" thickBot="1" x14ac:dyDescent="0.25">
      <c r="B17" s="12" t="s">
        <v>134</v>
      </c>
      <c r="C17" s="129">
        <v>129.6</v>
      </c>
      <c r="D17" s="129">
        <v>116.1</v>
      </c>
      <c r="E17" s="131">
        <f>C17/D17-1</f>
        <v>0.11627906976744184</v>
      </c>
      <c r="F17" s="130">
        <v>129.6</v>
      </c>
      <c r="G17" s="146">
        <v>118.4</v>
      </c>
      <c r="H17" s="131">
        <f>F17/G17-1</f>
        <v>9.4594594594594517E-2</v>
      </c>
      <c r="I17" s="150"/>
      <c r="J17" s="150"/>
      <c r="K17" s="151"/>
      <c r="L17" s="152"/>
    </row>
    <row r="18" spans="2:12" ht="17.100000000000001" customHeight="1" thickTop="1" x14ac:dyDescent="0.2">
      <c r="B18" s="35"/>
      <c r="C18" s="36"/>
      <c r="D18" s="37"/>
      <c r="E18" s="38"/>
      <c r="F18" s="39"/>
      <c r="G18" s="39"/>
      <c r="H18" s="39"/>
    </row>
    <row r="19" spans="2:12" ht="15.75" thickBot="1" x14ac:dyDescent="0.25">
      <c r="B19" s="22"/>
      <c r="C19" s="28"/>
      <c r="D19" s="28"/>
      <c r="E19" s="28"/>
      <c r="F19" s="28"/>
      <c r="G19" s="28"/>
      <c r="H19" s="28"/>
    </row>
    <row r="20" spans="2:12" ht="22.5" customHeight="1" thickTop="1" thickBot="1" x14ac:dyDescent="0.25">
      <c r="B20" s="202" t="s">
        <v>137</v>
      </c>
      <c r="C20" s="143" t="s">
        <v>211</v>
      </c>
      <c r="D20" s="143" t="s">
        <v>184</v>
      </c>
      <c r="E20" s="195" t="s">
        <v>217</v>
      </c>
      <c r="F20" s="143" t="s">
        <v>211</v>
      </c>
      <c r="G20" s="143" t="s">
        <v>184</v>
      </c>
      <c r="H20" s="195" t="s">
        <v>217</v>
      </c>
    </row>
    <row r="21" spans="2:12" ht="22.5" customHeight="1" thickTop="1" thickBot="1" x14ac:dyDescent="0.25">
      <c r="B21" s="203"/>
      <c r="C21" s="196" t="s">
        <v>121</v>
      </c>
      <c r="D21" s="197"/>
      <c r="E21" s="194"/>
      <c r="F21" s="196" t="s">
        <v>218</v>
      </c>
      <c r="G21" s="197"/>
      <c r="H21" s="194"/>
    </row>
    <row r="22" spans="2:12" ht="16.5" thickTop="1" thickBot="1" x14ac:dyDescent="0.25">
      <c r="B22" s="30" t="s">
        <v>122</v>
      </c>
      <c r="C22" s="40"/>
      <c r="D22" s="40"/>
      <c r="E22" s="41"/>
      <c r="F22" s="41"/>
      <c r="G22" s="38"/>
      <c r="H22" s="38"/>
    </row>
    <row r="23" spans="2:12" ht="16.5" thickTop="1" thickBot="1" x14ac:dyDescent="0.25">
      <c r="B23" s="12" t="s">
        <v>132</v>
      </c>
      <c r="C23" s="127">
        <v>0.56699999999999995</v>
      </c>
      <c r="D23" s="127">
        <v>0.54799999999999993</v>
      </c>
      <c r="E23" s="128" t="s">
        <v>224</v>
      </c>
      <c r="F23" s="127">
        <v>0.56699999999999995</v>
      </c>
      <c r="G23" s="127">
        <v>0.55200000000000005</v>
      </c>
      <c r="H23" s="128" t="s">
        <v>196</v>
      </c>
      <c r="I23" s="148"/>
      <c r="J23" s="148"/>
      <c r="K23" s="148"/>
      <c r="L23" s="149"/>
    </row>
    <row r="24" spans="2:12" ht="16.5" thickTop="1" thickBot="1" x14ac:dyDescent="0.25">
      <c r="B24" s="12" t="s">
        <v>133</v>
      </c>
      <c r="C24" s="129">
        <v>198.9</v>
      </c>
      <c r="D24" s="129">
        <v>192.9</v>
      </c>
      <c r="E24" s="131">
        <f t="shared" ref="E24:E25" si="0">C24/D24-1</f>
        <v>3.1104199066874116E-2</v>
      </c>
      <c r="F24" s="130">
        <v>198.9</v>
      </c>
      <c r="G24" s="130">
        <v>193.4</v>
      </c>
      <c r="H24" s="131">
        <f t="shared" ref="H24:H25" si="1">F24/G24-1</f>
        <v>2.8438469493278218E-2</v>
      </c>
      <c r="I24" s="150"/>
      <c r="J24" s="150"/>
      <c r="K24" s="150"/>
      <c r="L24" s="152"/>
    </row>
    <row r="25" spans="2:12" ht="16.5" thickTop="1" thickBot="1" x14ac:dyDescent="0.25">
      <c r="B25" s="12" t="s">
        <v>134</v>
      </c>
      <c r="C25" s="129">
        <v>112.8</v>
      </c>
      <c r="D25" s="129">
        <v>105.7</v>
      </c>
      <c r="E25" s="131">
        <f t="shared" si="0"/>
        <v>6.7171239356669687E-2</v>
      </c>
      <c r="F25" s="130">
        <v>112.8</v>
      </c>
      <c r="G25" s="130">
        <v>106.7</v>
      </c>
      <c r="H25" s="131">
        <f t="shared" si="1"/>
        <v>5.7169634489222076E-2</v>
      </c>
      <c r="I25" s="150"/>
      <c r="J25" s="150"/>
      <c r="K25" s="150"/>
      <c r="L25" s="152"/>
    </row>
    <row r="26" spans="2:12" ht="16.5" thickTop="1" thickBot="1" x14ac:dyDescent="0.25">
      <c r="B26" s="34" t="s">
        <v>123</v>
      </c>
      <c r="C26" s="129"/>
      <c r="D26" s="129"/>
      <c r="E26" s="128"/>
      <c r="F26" s="130"/>
      <c r="G26" s="130"/>
      <c r="H26" s="128"/>
      <c r="I26" s="150"/>
      <c r="J26" s="150"/>
      <c r="K26" s="150"/>
      <c r="L26" s="149"/>
    </row>
    <row r="27" spans="2:12" ht="16.5" thickTop="1" thickBot="1" x14ac:dyDescent="0.25">
      <c r="B27" s="12" t="s">
        <v>132</v>
      </c>
      <c r="C27" s="127">
        <v>0.48899999999999999</v>
      </c>
      <c r="D27" s="127">
        <v>0.46500000000000002</v>
      </c>
      <c r="E27" s="128" t="s">
        <v>188</v>
      </c>
      <c r="F27" s="127">
        <v>0.48899999999999999</v>
      </c>
      <c r="G27" s="127">
        <v>0.46500000000000002</v>
      </c>
      <c r="H27" s="128" t="s">
        <v>188</v>
      </c>
      <c r="I27" s="148"/>
      <c r="J27" s="148"/>
      <c r="K27" s="148"/>
      <c r="L27" s="149"/>
    </row>
    <row r="28" spans="2:12" ht="16.5" thickTop="1" thickBot="1" x14ac:dyDescent="0.25">
      <c r="B28" s="12" t="s">
        <v>133</v>
      </c>
      <c r="C28" s="129">
        <v>217.1</v>
      </c>
      <c r="D28" s="129">
        <v>209.1</v>
      </c>
      <c r="E28" s="131">
        <f t="shared" ref="E28:E29" si="2">C28/D28-1</f>
        <v>3.8259206121473044E-2</v>
      </c>
      <c r="F28" s="130">
        <v>217.1</v>
      </c>
      <c r="G28" s="130">
        <v>209.1</v>
      </c>
      <c r="H28" s="131">
        <f t="shared" ref="H28:H29" si="3">F28/G28-1</f>
        <v>3.8259206121473044E-2</v>
      </c>
      <c r="I28" s="150"/>
      <c r="J28" s="150"/>
      <c r="K28" s="150"/>
      <c r="L28" s="152"/>
    </row>
    <row r="29" spans="2:12" ht="16.5" thickTop="1" thickBot="1" x14ac:dyDescent="0.25">
      <c r="B29" s="12" t="s">
        <v>134</v>
      </c>
      <c r="C29" s="129">
        <v>106.1</v>
      </c>
      <c r="D29" s="155">
        <v>97.2</v>
      </c>
      <c r="E29" s="131">
        <f t="shared" si="2"/>
        <v>9.1563786008230341E-2</v>
      </c>
      <c r="F29" s="130">
        <v>106.1</v>
      </c>
      <c r="G29" s="130">
        <v>97.2</v>
      </c>
      <c r="H29" s="131">
        <f t="shared" si="3"/>
        <v>9.1563786008230341E-2</v>
      </c>
      <c r="I29" s="150"/>
      <c r="J29" s="150"/>
      <c r="K29" s="150"/>
      <c r="L29" s="152"/>
    </row>
    <row r="30" spans="2:12" ht="16.5" thickTop="1" thickBot="1" x14ac:dyDescent="0.25">
      <c r="B30" s="34" t="s">
        <v>124</v>
      </c>
      <c r="C30" s="129"/>
      <c r="D30" s="129"/>
      <c r="E30" s="128"/>
      <c r="F30" s="130"/>
      <c r="G30" s="130"/>
      <c r="H30" s="128"/>
      <c r="I30" s="150"/>
      <c r="J30" s="150"/>
      <c r="K30" s="150"/>
      <c r="L30" s="149"/>
    </row>
    <row r="31" spans="2:12" ht="16.5" thickTop="1" thickBot="1" x14ac:dyDescent="0.25">
      <c r="B31" s="12" t="s">
        <v>132</v>
      </c>
      <c r="C31" s="127">
        <v>0.57499999999999996</v>
      </c>
      <c r="D31" s="127">
        <v>0.54100000000000004</v>
      </c>
      <c r="E31" s="128" t="s">
        <v>225</v>
      </c>
      <c r="F31" s="127">
        <v>0.57499999999999996</v>
      </c>
      <c r="G31" s="127">
        <v>0.54100000000000004</v>
      </c>
      <c r="H31" s="128" t="s">
        <v>225</v>
      </c>
      <c r="I31" s="148"/>
      <c r="J31" s="148"/>
      <c r="K31" s="148"/>
      <c r="L31" s="149"/>
    </row>
    <row r="32" spans="2:12" ht="16.5" thickTop="1" thickBot="1" x14ac:dyDescent="0.25">
      <c r="B32" s="12" t="s">
        <v>133</v>
      </c>
      <c r="C32" s="129">
        <v>196</v>
      </c>
      <c r="D32" s="129">
        <v>167.4</v>
      </c>
      <c r="E32" s="131">
        <f t="shared" ref="E32:E33" si="4">C32/D32-1</f>
        <v>0.17084826762246119</v>
      </c>
      <c r="F32" s="130">
        <v>196</v>
      </c>
      <c r="G32" s="130">
        <v>167.4</v>
      </c>
      <c r="H32" s="131">
        <f t="shared" ref="H32:H33" si="5">F32/G32-1</f>
        <v>0.17084826762246119</v>
      </c>
      <c r="I32" s="150"/>
      <c r="J32" s="150"/>
      <c r="K32" s="150"/>
      <c r="L32" s="152"/>
    </row>
    <row r="33" spans="2:12" ht="16.5" thickTop="1" thickBot="1" x14ac:dyDescent="0.25">
      <c r="B33" s="12" t="s">
        <v>134</v>
      </c>
      <c r="C33" s="129">
        <v>112.7</v>
      </c>
      <c r="D33" s="129">
        <v>90.5</v>
      </c>
      <c r="E33" s="131">
        <f t="shared" si="4"/>
        <v>0.245303867403315</v>
      </c>
      <c r="F33" s="130">
        <v>112.7</v>
      </c>
      <c r="G33" s="130">
        <v>90.5</v>
      </c>
      <c r="H33" s="131">
        <f t="shared" si="5"/>
        <v>0.245303867403315</v>
      </c>
      <c r="I33" s="150"/>
      <c r="J33" s="150"/>
      <c r="K33" s="150"/>
      <c r="L33" s="152"/>
    </row>
    <row r="34" spans="2:12" ht="16.5" thickTop="1" thickBot="1" x14ac:dyDescent="0.25">
      <c r="B34" s="34" t="s">
        <v>125</v>
      </c>
      <c r="C34" s="129"/>
      <c r="D34" s="129"/>
      <c r="E34" s="128"/>
      <c r="F34" s="130"/>
      <c r="G34" s="130"/>
      <c r="H34" s="128"/>
      <c r="I34" s="150"/>
      <c r="J34" s="150"/>
      <c r="K34" s="150"/>
      <c r="L34" s="149"/>
    </row>
    <row r="35" spans="2:12" ht="16.5" thickTop="1" thickBot="1" x14ac:dyDescent="0.25">
      <c r="B35" s="12" t="s">
        <v>132</v>
      </c>
      <c r="C35" s="127">
        <v>0.71099999999999997</v>
      </c>
      <c r="D35" s="127">
        <v>0.65200000000000002</v>
      </c>
      <c r="E35" s="128" t="s">
        <v>203</v>
      </c>
      <c r="F35" s="127">
        <v>0.71099999999999997</v>
      </c>
      <c r="G35" s="127">
        <v>0.65200000000000002</v>
      </c>
      <c r="H35" s="128" t="s">
        <v>203</v>
      </c>
      <c r="I35" s="148"/>
      <c r="J35" s="148"/>
      <c r="K35" s="148"/>
      <c r="L35" s="149"/>
    </row>
    <row r="36" spans="2:12" ht="16.5" thickTop="1" thickBot="1" x14ac:dyDescent="0.25">
      <c r="B36" s="12" t="s">
        <v>133</v>
      </c>
      <c r="C36" s="129">
        <v>247.4</v>
      </c>
      <c r="D36" s="129">
        <v>239.2</v>
      </c>
      <c r="E36" s="131">
        <f t="shared" ref="E36:E37" si="6">C36/D36-1</f>
        <v>3.4280936454849531E-2</v>
      </c>
      <c r="F36" s="130">
        <v>247.4</v>
      </c>
      <c r="G36" s="130">
        <v>239.2</v>
      </c>
      <c r="H36" s="131">
        <f t="shared" ref="H36:H37" si="7">F36/G36-1</f>
        <v>3.4280936454849531E-2</v>
      </c>
      <c r="I36" s="150"/>
      <c r="J36" s="150"/>
      <c r="K36" s="150"/>
      <c r="L36" s="152"/>
    </row>
    <row r="37" spans="2:12" ht="16.5" thickTop="1" thickBot="1" x14ac:dyDescent="0.25">
      <c r="B37" s="12" t="s">
        <v>134</v>
      </c>
      <c r="C37" s="129">
        <v>175.9</v>
      </c>
      <c r="D37" s="129">
        <v>156</v>
      </c>
      <c r="E37" s="131">
        <f t="shared" si="6"/>
        <v>0.12756410256410255</v>
      </c>
      <c r="F37" s="130">
        <v>175.9</v>
      </c>
      <c r="G37" s="130">
        <v>156</v>
      </c>
      <c r="H37" s="131">
        <f t="shared" si="7"/>
        <v>0.12756410256410255</v>
      </c>
      <c r="I37" s="150"/>
      <c r="J37" s="150"/>
      <c r="K37" s="150"/>
      <c r="L37" s="152"/>
    </row>
    <row r="38" spans="2:12" ht="15.75" thickTop="1" x14ac:dyDescent="0.2">
      <c r="B38" s="22"/>
      <c r="C38" s="28"/>
      <c r="D38" s="28"/>
      <c r="E38" s="28"/>
      <c r="F38" s="28"/>
      <c r="G38" s="28"/>
      <c r="H38" s="28"/>
    </row>
    <row r="39" spans="2:12" ht="36" x14ac:dyDescent="0.2">
      <c r="B39" s="22" t="s">
        <v>223</v>
      </c>
      <c r="C39" s="28"/>
      <c r="D39" s="28"/>
      <c r="E39" s="28"/>
      <c r="F39" s="28"/>
      <c r="G39" s="28"/>
      <c r="H39" s="28"/>
    </row>
    <row r="40" spans="2:12" x14ac:dyDescent="0.2">
      <c r="B40" s="22"/>
      <c r="C40" s="28"/>
      <c r="D40" s="28"/>
      <c r="E40" s="28"/>
      <c r="F40" s="28"/>
      <c r="G40" s="28"/>
      <c r="H40" s="28"/>
    </row>
    <row r="41" spans="2:12" ht="15.75" thickBot="1" x14ac:dyDescent="0.25">
      <c r="B41" s="22"/>
      <c r="C41" s="28"/>
      <c r="D41" s="28"/>
      <c r="E41" s="28"/>
      <c r="F41" s="28"/>
      <c r="G41" s="28"/>
      <c r="H41" s="28"/>
    </row>
    <row r="42" spans="2:12" ht="22.5" customHeight="1" thickTop="1" thickBot="1" x14ac:dyDescent="0.25">
      <c r="B42" s="202" t="s">
        <v>138</v>
      </c>
      <c r="C42" s="143" t="s">
        <v>211</v>
      </c>
      <c r="D42" s="143" t="s">
        <v>184</v>
      </c>
      <c r="E42" s="195" t="s">
        <v>217</v>
      </c>
      <c r="F42" s="143" t="s">
        <v>211</v>
      </c>
      <c r="G42" s="143" t="s">
        <v>184</v>
      </c>
      <c r="H42" s="195" t="s">
        <v>217</v>
      </c>
    </row>
    <row r="43" spans="2:12" ht="22.5" customHeight="1" thickTop="1" thickBot="1" x14ac:dyDescent="0.25">
      <c r="B43" s="179"/>
      <c r="C43" s="196" t="s">
        <v>121</v>
      </c>
      <c r="D43" s="197"/>
      <c r="E43" s="194"/>
      <c r="F43" s="196" t="s">
        <v>218</v>
      </c>
      <c r="G43" s="197"/>
      <c r="H43" s="194"/>
    </row>
    <row r="44" spans="2:12" ht="16.5" thickTop="1" thickBot="1" x14ac:dyDescent="0.25">
      <c r="B44" s="30" t="s">
        <v>131</v>
      </c>
      <c r="C44" s="40"/>
      <c r="D44" s="40"/>
      <c r="E44" s="41"/>
      <c r="F44" s="41"/>
      <c r="G44" s="38"/>
      <c r="H44" s="38"/>
    </row>
    <row r="45" spans="2:12" ht="16.5" thickTop="1" thickBot="1" x14ac:dyDescent="0.25">
      <c r="B45" s="12" t="s">
        <v>132</v>
      </c>
      <c r="C45" s="127">
        <v>0.52900000000000003</v>
      </c>
      <c r="D45" s="127">
        <v>0.49</v>
      </c>
      <c r="E45" s="128" t="s">
        <v>226</v>
      </c>
      <c r="F45" s="127">
        <v>0.56200000000000006</v>
      </c>
      <c r="G45" s="127">
        <v>0.49099999999999999</v>
      </c>
      <c r="H45" s="128" t="s">
        <v>186</v>
      </c>
      <c r="I45" s="148"/>
      <c r="J45" s="148"/>
      <c r="K45" s="148"/>
      <c r="L45" s="149"/>
    </row>
    <row r="46" spans="2:12" ht="16.5" thickTop="1" thickBot="1" x14ac:dyDescent="0.25">
      <c r="B46" s="12" t="s">
        <v>133</v>
      </c>
      <c r="C46" s="129">
        <v>183.8</v>
      </c>
      <c r="D46" s="155">
        <v>182.3</v>
      </c>
      <c r="E46" s="131">
        <f t="shared" ref="E46:E47" si="8">C46/D46-1</f>
        <v>8.2281952825014049E-3</v>
      </c>
      <c r="F46" s="130">
        <v>187.2</v>
      </c>
      <c r="G46" s="130">
        <v>182.4</v>
      </c>
      <c r="H46" s="131">
        <f t="shared" ref="H46:H47" si="9">F46/G46-1</f>
        <v>2.631578947368407E-2</v>
      </c>
      <c r="I46" s="150"/>
      <c r="J46" s="150"/>
      <c r="K46" s="150"/>
      <c r="L46" s="152"/>
    </row>
    <row r="47" spans="2:12" ht="16.5" thickTop="1" thickBot="1" x14ac:dyDescent="0.25">
      <c r="B47" s="12" t="s">
        <v>134</v>
      </c>
      <c r="C47" s="129">
        <v>97.3</v>
      </c>
      <c r="D47" s="155">
        <v>89.2</v>
      </c>
      <c r="E47" s="131">
        <f t="shared" si="8"/>
        <v>9.080717488789225E-2</v>
      </c>
      <c r="F47" s="130">
        <v>105.3</v>
      </c>
      <c r="G47" s="130">
        <v>89.5</v>
      </c>
      <c r="H47" s="131">
        <f t="shared" si="9"/>
        <v>0.17653631284916194</v>
      </c>
      <c r="I47" s="150"/>
      <c r="J47" s="150"/>
      <c r="K47" s="150"/>
      <c r="L47" s="152"/>
    </row>
    <row r="48" spans="2:12" ht="16.5" thickTop="1" thickBot="1" x14ac:dyDescent="0.25">
      <c r="B48" s="34" t="s">
        <v>135</v>
      </c>
      <c r="C48" s="129"/>
      <c r="D48" s="129"/>
      <c r="E48" s="128"/>
      <c r="F48" s="130"/>
      <c r="G48" s="130"/>
      <c r="H48" s="128"/>
      <c r="I48" s="150"/>
      <c r="J48" s="150"/>
      <c r="K48" s="150"/>
      <c r="L48" s="149"/>
    </row>
    <row r="49" spans="2:12" ht="16.5" thickTop="1" thickBot="1" x14ac:dyDescent="0.25">
      <c r="B49" s="12" t="s">
        <v>132</v>
      </c>
      <c r="C49" s="127">
        <v>0.51600000000000001</v>
      </c>
      <c r="D49" s="127">
        <v>0.46399999999999997</v>
      </c>
      <c r="E49" s="128" t="s">
        <v>193</v>
      </c>
      <c r="F49" s="127">
        <v>0.55600000000000005</v>
      </c>
      <c r="G49" s="127">
        <v>0.46400000000000002</v>
      </c>
      <c r="H49" s="128" t="s">
        <v>227</v>
      </c>
      <c r="I49" s="148"/>
      <c r="J49" s="148"/>
      <c r="K49" s="148"/>
      <c r="L49" s="149"/>
    </row>
    <row r="50" spans="2:12" ht="16.5" thickTop="1" thickBot="1" x14ac:dyDescent="0.25">
      <c r="B50" s="12" t="s">
        <v>133</v>
      </c>
      <c r="C50" s="129">
        <v>132.80000000000001</v>
      </c>
      <c r="D50" s="129">
        <v>128</v>
      </c>
      <c r="E50" s="131">
        <f t="shared" ref="E50:E51" si="10">C50/D50-1</f>
        <v>3.7500000000000089E-2</v>
      </c>
      <c r="F50" s="130">
        <v>132.1</v>
      </c>
      <c r="G50" s="130">
        <v>128</v>
      </c>
      <c r="H50" s="131">
        <f t="shared" ref="H50:H51" si="11">F50/G50-1</f>
        <v>3.2031249999999956E-2</v>
      </c>
      <c r="I50" s="150"/>
      <c r="J50" s="150"/>
      <c r="K50" s="150"/>
      <c r="L50" s="152"/>
    </row>
    <row r="51" spans="2:12" ht="16.5" thickTop="1" thickBot="1" x14ac:dyDescent="0.25">
      <c r="B51" s="12" t="s">
        <v>134</v>
      </c>
      <c r="C51" s="129">
        <v>68.5</v>
      </c>
      <c r="D51" s="129">
        <v>59.4</v>
      </c>
      <c r="E51" s="131">
        <f t="shared" si="10"/>
        <v>0.15319865319865333</v>
      </c>
      <c r="F51" s="130">
        <v>73.5</v>
      </c>
      <c r="G51" s="130">
        <v>59.4</v>
      </c>
      <c r="H51" s="131">
        <f t="shared" si="11"/>
        <v>0.23737373737373746</v>
      </c>
      <c r="I51" s="150"/>
      <c r="J51" s="150"/>
      <c r="K51" s="150"/>
      <c r="L51" s="152"/>
    </row>
    <row r="52" spans="2:12" ht="16.5" thickTop="1" thickBot="1" x14ac:dyDescent="0.25">
      <c r="B52" s="34" t="s">
        <v>136</v>
      </c>
      <c r="C52" s="129"/>
      <c r="D52" s="129"/>
      <c r="E52" s="128"/>
      <c r="F52" s="130"/>
      <c r="G52" s="130"/>
      <c r="H52" s="128"/>
      <c r="I52" s="150"/>
      <c r="J52" s="150"/>
      <c r="K52" s="150"/>
      <c r="L52" s="149"/>
    </row>
    <row r="53" spans="2:12" ht="16.5" thickTop="1" thickBot="1" x14ac:dyDescent="0.25">
      <c r="B53" s="12" t="s">
        <v>132</v>
      </c>
      <c r="C53" s="127">
        <v>0.54300000000000004</v>
      </c>
      <c r="D53" s="127">
        <v>0.51400000000000001</v>
      </c>
      <c r="E53" s="128" t="s">
        <v>228</v>
      </c>
      <c r="F53" s="127">
        <v>0.56899999999999995</v>
      </c>
      <c r="G53" s="127">
        <v>0.51700000000000002</v>
      </c>
      <c r="H53" s="128" t="s">
        <v>193</v>
      </c>
      <c r="I53" s="148"/>
      <c r="J53" s="148"/>
      <c r="K53" s="148"/>
      <c r="L53" s="149"/>
    </row>
    <row r="54" spans="2:12" ht="16.5" thickTop="1" thickBot="1" x14ac:dyDescent="0.25">
      <c r="B54" s="12" t="s">
        <v>133</v>
      </c>
      <c r="C54" s="129">
        <v>234.4</v>
      </c>
      <c r="D54" s="129">
        <v>229.8</v>
      </c>
      <c r="E54" s="131">
        <f t="shared" ref="E54:E55" si="12">C54/D54-1</f>
        <v>2.0017406440382857E-2</v>
      </c>
      <c r="F54" s="130">
        <v>241.1</v>
      </c>
      <c r="G54" s="130">
        <v>231</v>
      </c>
      <c r="H54" s="131">
        <f t="shared" ref="H54:H55" si="13">F54/G54-1</f>
        <v>4.3722943722943608E-2</v>
      </c>
      <c r="I54" s="150"/>
      <c r="J54" s="150"/>
      <c r="K54" s="150"/>
      <c r="L54" s="152"/>
    </row>
    <row r="55" spans="2:12" ht="16.5" thickTop="1" thickBot="1" x14ac:dyDescent="0.25">
      <c r="B55" s="12" t="s">
        <v>134</v>
      </c>
      <c r="C55" s="129">
        <v>127.3</v>
      </c>
      <c r="D55" s="129">
        <v>118.2</v>
      </c>
      <c r="E55" s="131">
        <f t="shared" si="12"/>
        <v>7.6988155668358704E-2</v>
      </c>
      <c r="F55" s="130">
        <v>137.19999999999999</v>
      </c>
      <c r="G55" s="130">
        <v>119.4</v>
      </c>
      <c r="H55" s="131">
        <f t="shared" si="13"/>
        <v>0.14907872696817415</v>
      </c>
      <c r="I55" s="150"/>
      <c r="J55" s="150"/>
      <c r="K55" s="150"/>
      <c r="L55" s="152"/>
    </row>
    <row r="56" spans="2:12" ht="15.75" thickTop="1" x14ac:dyDescent="0.2">
      <c r="B56" s="22"/>
      <c r="C56" s="28"/>
      <c r="D56" s="28"/>
      <c r="E56" s="28"/>
      <c r="F56" s="28"/>
      <c r="G56" s="28"/>
      <c r="H56" s="28"/>
    </row>
    <row r="57" spans="2:12" ht="15.75" thickBot="1" x14ac:dyDescent="0.25">
      <c r="B57" s="22"/>
      <c r="C57" s="28"/>
      <c r="D57" s="28"/>
      <c r="E57" s="28"/>
      <c r="F57" s="28"/>
      <c r="G57" s="28"/>
      <c r="H57" s="28"/>
    </row>
    <row r="58" spans="2:12" ht="22.5" customHeight="1" thickTop="1" thickBot="1" x14ac:dyDescent="0.25">
      <c r="B58" s="202" t="s">
        <v>139</v>
      </c>
      <c r="C58" s="143" t="s">
        <v>211</v>
      </c>
      <c r="D58" s="143" t="s">
        <v>184</v>
      </c>
      <c r="E58" s="195" t="s">
        <v>217</v>
      </c>
      <c r="F58" s="143" t="s">
        <v>211</v>
      </c>
      <c r="G58" s="143" t="s">
        <v>184</v>
      </c>
      <c r="H58" s="195" t="s">
        <v>217</v>
      </c>
    </row>
    <row r="59" spans="2:12" ht="22.5" customHeight="1" thickTop="1" thickBot="1" x14ac:dyDescent="0.25">
      <c r="B59" s="203"/>
      <c r="C59" s="196" t="s">
        <v>121</v>
      </c>
      <c r="D59" s="197"/>
      <c r="E59" s="194"/>
      <c r="F59" s="196" t="s">
        <v>218</v>
      </c>
      <c r="G59" s="197"/>
      <c r="H59" s="194"/>
    </row>
    <row r="60" spans="2:12" ht="16.5" thickTop="1" thickBot="1" x14ac:dyDescent="0.25">
      <c r="B60" s="30" t="s">
        <v>122</v>
      </c>
      <c r="C60" s="31"/>
      <c r="D60" s="31"/>
      <c r="E60" s="32"/>
      <c r="F60" s="32"/>
      <c r="G60" s="144"/>
      <c r="H60" s="144"/>
    </row>
    <row r="61" spans="2:12" ht="16.5" thickTop="1" thickBot="1" x14ac:dyDescent="0.25">
      <c r="B61" s="12" t="s">
        <v>132</v>
      </c>
      <c r="C61" s="127">
        <v>0.46</v>
      </c>
      <c r="D61" s="127">
        <v>0.45399999999999996</v>
      </c>
      <c r="E61" s="128" t="s">
        <v>229</v>
      </c>
      <c r="F61" s="127">
        <v>0.47699999999999998</v>
      </c>
      <c r="G61" s="127">
        <v>0.45400000000000001</v>
      </c>
      <c r="H61" s="128" t="s">
        <v>219</v>
      </c>
      <c r="I61" s="148"/>
      <c r="J61" s="148"/>
      <c r="K61" s="148"/>
      <c r="L61" s="149"/>
    </row>
    <row r="62" spans="2:12" ht="16.5" thickTop="1" thickBot="1" x14ac:dyDescent="0.25">
      <c r="B62" s="12" t="s">
        <v>133</v>
      </c>
      <c r="C62" s="129">
        <v>206.2</v>
      </c>
      <c r="D62" s="129">
        <v>207.6</v>
      </c>
      <c r="E62" s="131">
        <f t="shared" ref="E62:E63" si="14">C62/D62-1</f>
        <v>-6.7437379576108514E-3</v>
      </c>
      <c r="F62" s="133">
        <v>212.5</v>
      </c>
      <c r="G62" s="133">
        <v>207.6</v>
      </c>
      <c r="H62" s="131">
        <f t="shared" ref="H62:H63" si="15">F62/G62-1</f>
        <v>2.3603082851637813E-2</v>
      </c>
      <c r="I62" s="150"/>
      <c r="J62" s="150"/>
      <c r="K62" s="150"/>
      <c r="L62" s="152"/>
    </row>
    <row r="63" spans="2:12" ht="16.5" thickTop="1" thickBot="1" x14ac:dyDescent="0.25">
      <c r="B63" s="12" t="s">
        <v>134</v>
      </c>
      <c r="C63" s="129">
        <v>94.8</v>
      </c>
      <c r="D63" s="129">
        <v>94.2</v>
      </c>
      <c r="E63" s="131">
        <f t="shared" si="14"/>
        <v>6.3694267515923553E-3</v>
      </c>
      <c r="F63" s="133">
        <v>101.4</v>
      </c>
      <c r="G63" s="133">
        <v>94.2</v>
      </c>
      <c r="H63" s="131">
        <f t="shared" si="15"/>
        <v>7.6433121019108263E-2</v>
      </c>
      <c r="I63" s="150"/>
      <c r="J63" s="150"/>
      <c r="K63" s="150"/>
      <c r="L63" s="152"/>
    </row>
    <row r="64" spans="2:12" ht="16.5" thickTop="1" thickBot="1" x14ac:dyDescent="0.25">
      <c r="B64" s="34" t="s">
        <v>123</v>
      </c>
      <c r="C64" s="129"/>
      <c r="D64" s="129"/>
      <c r="E64" s="128"/>
      <c r="F64" s="133"/>
      <c r="G64" s="133"/>
      <c r="H64" s="128"/>
      <c r="I64" s="150"/>
      <c r="J64" s="150"/>
      <c r="K64" s="150"/>
      <c r="L64" s="149"/>
    </row>
    <row r="65" spans="2:12" ht="16.5" thickTop="1" thickBot="1" x14ac:dyDescent="0.25">
      <c r="B65" s="12" t="s">
        <v>132</v>
      </c>
      <c r="C65" s="127">
        <v>0.55900000000000005</v>
      </c>
      <c r="D65" s="127">
        <v>0.52400000000000002</v>
      </c>
      <c r="E65" s="128" t="s">
        <v>195</v>
      </c>
      <c r="F65" s="127">
        <v>0.55900000000000005</v>
      </c>
      <c r="G65" s="127">
        <v>0.57599999999999996</v>
      </c>
      <c r="H65" s="147" t="s">
        <v>230</v>
      </c>
      <c r="I65" s="148"/>
      <c r="J65" s="148"/>
      <c r="K65" s="148"/>
      <c r="L65" s="153"/>
    </row>
    <row r="66" spans="2:12" ht="16.5" thickTop="1" thickBot="1" x14ac:dyDescent="0.25">
      <c r="B66" s="12" t="s">
        <v>133</v>
      </c>
      <c r="C66" s="129">
        <v>227.9</v>
      </c>
      <c r="D66" s="129">
        <v>195.4</v>
      </c>
      <c r="E66" s="131">
        <f t="shared" ref="E66:E67" si="16">C66/D66-1</f>
        <v>0.16632548618219034</v>
      </c>
      <c r="F66" s="133">
        <v>227.9</v>
      </c>
      <c r="G66" s="133">
        <v>204.6</v>
      </c>
      <c r="H66" s="131">
        <f t="shared" ref="H66:H67" si="17">F66/G66-1</f>
        <v>0.1138807429130011</v>
      </c>
      <c r="I66" s="150"/>
      <c r="J66" s="150"/>
      <c r="K66" s="150"/>
      <c r="L66" s="152"/>
    </row>
    <row r="67" spans="2:12" ht="16.5" thickTop="1" thickBot="1" x14ac:dyDescent="0.25">
      <c r="B67" s="12" t="s">
        <v>134</v>
      </c>
      <c r="C67" s="129">
        <v>127.4</v>
      </c>
      <c r="D67" s="129">
        <v>102.4</v>
      </c>
      <c r="E67" s="131">
        <f t="shared" si="16"/>
        <v>0.244140625</v>
      </c>
      <c r="F67" s="133">
        <v>127.4</v>
      </c>
      <c r="G67" s="133">
        <v>117.8</v>
      </c>
      <c r="H67" s="131">
        <f t="shared" si="17"/>
        <v>8.1494057724957658E-2</v>
      </c>
      <c r="I67" s="150"/>
      <c r="J67" s="150"/>
      <c r="K67" s="150"/>
      <c r="L67" s="152"/>
    </row>
    <row r="68" spans="2:12" ht="16.5" thickTop="1" thickBot="1" x14ac:dyDescent="0.25">
      <c r="B68" s="34" t="s">
        <v>124</v>
      </c>
      <c r="C68" s="129"/>
      <c r="D68" s="129"/>
      <c r="E68" s="128"/>
      <c r="F68" s="133"/>
      <c r="G68" s="133"/>
      <c r="H68" s="128"/>
      <c r="I68" s="150"/>
      <c r="J68" s="150"/>
      <c r="K68" s="150"/>
      <c r="L68" s="149"/>
    </row>
    <row r="69" spans="2:12" ht="16.5" thickTop="1" thickBot="1" x14ac:dyDescent="0.25">
      <c r="B69" s="12" t="s">
        <v>132</v>
      </c>
      <c r="C69" s="127">
        <v>0.38800000000000001</v>
      </c>
      <c r="D69" s="127">
        <v>0.36499999999999999</v>
      </c>
      <c r="E69" s="128" t="s">
        <v>219</v>
      </c>
      <c r="F69" s="127">
        <v>0.38800000000000001</v>
      </c>
      <c r="G69" s="127">
        <v>0.36499999999999999</v>
      </c>
      <c r="H69" s="147" t="s">
        <v>219</v>
      </c>
      <c r="I69" s="148"/>
      <c r="J69" s="148"/>
      <c r="K69" s="148"/>
      <c r="L69" s="153"/>
    </row>
    <row r="70" spans="2:12" ht="16.5" thickTop="1" thickBot="1" x14ac:dyDescent="0.25">
      <c r="B70" s="12" t="s">
        <v>133</v>
      </c>
      <c r="C70" s="129">
        <v>138.4</v>
      </c>
      <c r="D70" s="129">
        <v>145.69999999999999</v>
      </c>
      <c r="E70" s="131">
        <f t="shared" ref="E70" si="18">C70/D70-1</f>
        <v>-5.0102951269732188E-2</v>
      </c>
      <c r="F70" s="133">
        <v>138.4</v>
      </c>
      <c r="G70" s="133">
        <v>145.69999999999999</v>
      </c>
      <c r="H70" s="131">
        <f t="shared" ref="H70:H71" si="19">F70/G70-1</f>
        <v>-5.0102951269732188E-2</v>
      </c>
      <c r="I70" s="150"/>
      <c r="J70" s="150"/>
      <c r="K70" s="150"/>
      <c r="L70" s="152"/>
    </row>
    <row r="71" spans="2:12" ht="16.5" thickTop="1" thickBot="1" x14ac:dyDescent="0.25">
      <c r="B71" s="12" t="s">
        <v>134</v>
      </c>
      <c r="C71" s="129">
        <v>53.7</v>
      </c>
      <c r="D71" s="129">
        <v>53.1</v>
      </c>
      <c r="E71" s="131">
        <f>C71/D71-1</f>
        <v>1.1299435028248705E-2</v>
      </c>
      <c r="F71" s="133">
        <v>53.7</v>
      </c>
      <c r="G71" s="133">
        <v>53.1</v>
      </c>
      <c r="H71" s="131">
        <f t="shared" si="19"/>
        <v>1.1299435028248705E-2</v>
      </c>
      <c r="I71" s="150"/>
      <c r="J71" s="150"/>
      <c r="K71" s="150"/>
      <c r="L71" s="152"/>
    </row>
    <row r="72" spans="2:12" ht="16.5" thickTop="1" thickBot="1" x14ac:dyDescent="0.25">
      <c r="B72" s="34" t="s">
        <v>125</v>
      </c>
      <c r="C72" s="129"/>
      <c r="D72" s="129"/>
      <c r="E72" s="128"/>
      <c r="F72" s="133"/>
      <c r="G72" s="133"/>
      <c r="H72" s="128"/>
      <c r="I72" s="150"/>
      <c r="J72" s="150"/>
      <c r="K72" s="150"/>
      <c r="L72" s="149"/>
    </row>
    <row r="73" spans="2:12" ht="16.5" thickTop="1" thickBot="1" x14ac:dyDescent="0.25">
      <c r="B73" s="12" t="s">
        <v>132</v>
      </c>
      <c r="C73" s="127">
        <v>0.57999999999999996</v>
      </c>
      <c r="D73" s="127">
        <v>0.51700000000000002</v>
      </c>
      <c r="E73" s="128" t="s">
        <v>189</v>
      </c>
      <c r="F73" s="127">
        <v>0.626</v>
      </c>
      <c r="G73" s="127">
        <v>0.51700000000000002</v>
      </c>
      <c r="H73" s="128" t="s">
        <v>231</v>
      </c>
      <c r="I73" s="148"/>
      <c r="J73" s="148"/>
      <c r="K73" s="148"/>
      <c r="L73" s="149"/>
    </row>
    <row r="74" spans="2:12" ht="16.5" thickTop="1" thickBot="1" x14ac:dyDescent="0.25">
      <c r="B74" s="12" t="s">
        <v>133</v>
      </c>
      <c r="C74" s="129">
        <v>171.8</v>
      </c>
      <c r="D74" s="129">
        <v>168.7</v>
      </c>
      <c r="E74" s="131">
        <f t="shared" ref="E74:E75" si="20">C74/D74-1</f>
        <v>1.8375815056313138E-2</v>
      </c>
      <c r="F74" s="133">
        <v>174.7</v>
      </c>
      <c r="G74" s="133">
        <v>168.7</v>
      </c>
      <c r="H74" s="131">
        <f t="shared" ref="H74:H75" si="21">F74/G74-1</f>
        <v>3.556609365738006E-2</v>
      </c>
      <c r="I74" s="150"/>
      <c r="J74" s="150"/>
      <c r="K74" s="150"/>
      <c r="L74" s="152"/>
    </row>
    <row r="75" spans="2:12" ht="16.5" thickTop="1" thickBot="1" x14ac:dyDescent="0.25">
      <c r="B75" s="12" t="s">
        <v>134</v>
      </c>
      <c r="C75" s="129">
        <v>99.7</v>
      </c>
      <c r="D75" s="129">
        <v>87.1</v>
      </c>
      <c r="E75" s="131">
        <f t="shared" si="20"/>
        <v>0.14466130884041339</v>
      </c>
      <c r="F75" s="133">
        <v>109.4</v>
      </c>
      <c r="G75" s="133">
        <v>87.1</v>
      </c>
      <c r="H75" s="131">
        <f t="shared" si="21"/>
        <v>0.25602755453501747</v>
      </c>
      <c r="I75" s="150"/>
      <c r="J75" s="150"/>
      <c r="K75" s="150"/>
      <c r="L75" s="152"/>
    </row>
    <row r="76" spans="2:12" ht="15.75" thickTop="1" x14ac:dyDescent="0.2">
      <c r="B76" s="22"/>
      <c r="C76" s="28"/>
      <c r="D76" s="28"/>
      <c r="E76" s="28"/>
      <c r="F76" s="28"/>
      <c r="G76" s="28"/>
      <c r="H76" s="28"/>
    </row>
    <row r="77" spans="2:12" x14ac:dyDescent="0.2">
      <c r="B77" s="22"/>
      <c r="C77" s="28"/>
      <c r="D77" s="28"/>
      <c r="E77" s="28"/>
      <c r="F77" s="28"/>
      <c r="G77" s="28"/>
      <c r="H77" s="28"/>
    </row>
    <row r="78" spans="2:12" x14ac:dyDescent="0.2">
      <c r="B78" s="22"/>
      <c r="C78" s="28"/>
      <c r="D78" s="28"/>
      <c r="E78" s="28"/>
      <c r="F78" s="28"/>
      <c r="G78" s="28"/>
      <c r="H78" s="28"/>
    </row>
    <row r="79" spans="2:12" x14ac:dyDescent="0.2">
      <c r="B79" s="22"/>
      <c r="C79" s="28"/>
      <c r="D79" s="28"/>
      <c r="E79" s="28"/>
      <c r="F79" s="28"/>
      <c r="G79" s="28"/>
      <c r="H79" s="28"/>
    </row>
    <row r="80" spans="2:12" x14ac:dyDescent="0.2">
      <c r="B80" s="22"/>
      <c r="C80" s="28"/>
      <c r="D80" s="28"/>
      <c r="E80" s="28"/>
      <c r="F80" s="28"/>
      <c r="G80" s="28"/>
      <c r="H80" s="28"/>
    </row>
    <row r="81" spans="2:8" x14ac:dyDescent="0.2">
      <c r="B81" s="22"/>
      <c r="C81" s="28"/>
      <c r="D81" s="28"/>
      <c r="E81" s="28"/>
      <c r="F81" s="28"/>
      <c r="G81" s="28"/>
      <c r="H81" s="28"/>
    </row>
    <row r="82" spans="2:8" x14ac:dyDescent="0.2">
      <c r="B82" s="22"/>
      <c r="C82" s="28"/>
      <c r="D82" s="28"/>
      <c r="E82" s="28"/>
      <c r="F82" s="28"/>
      <c r="G82" s="28"/>
      <c r="H82" s="28"/>
    </row>
    <row r="83" spans="2:8" x14ac:dyDescent="0.2">
      <c r="C83" s="28"/>
      <c r="D83" s="28"/>
      <c r="E83" s="28"/>
      <c r="F83" s="28"/>
      <c r="G83" s="28"/>
      <c r="H83" s="28"/>
    </row>
    <row r="84" spans="2:8" x14ac:dyDescent="0.2">
      <c r="C84" s="28"/>
      <c r="D84" s="28"/>
      <c r="E84" s="28"/>
      <c r="F84" s="28"/>
      <c r="G84" s="28"/>
      <c r="H84" s="28"/>
    </row>
    <row r="85" spans="2:8" x14ac:dyDescent="0.2">
      <c r="C85" s="28"/>
      <c r="D85" s="28"/>
      <c r="E85" s="28"/>
      <c r="F85" s="28"/>
      <c r="G85" s="28"/>
      <c r="H85" s="28"/>
    </row>
    <row r="86" spans="2:8" x14ac:dyDescent="0.2">
      <c r="C86" s="28"/>
      <c r="D86" s="28"/>
      <c r="E86" s="28"/>
      <c r="F86" s="28"/>
      <c r="G86" s="28"/>
      <c r="H86" s="28"/>
    </row>
    <row r="87" spans="2:8" x14ac:dyDescent="0.2">
      <c r="C87" s="28"/>
      <c r="D87" s="28"/>
      <c r="E87" s="28"/>
      <c r="F87" s="28"/>
      <c r="G87" s="28"/>
      <c r="H87" s="28"/>
    </row>
    <row r="88" spans="2:8" x14ac:dyDescent="0.2">
      <c r="C88" s="28"/>
      <c r="D88" s="28"/>
      <c r="E88" s="28"/>
      <c r="F88" s="28"/>
      <c r="G88" s="28"/>
      <c r="H88" s="28"/>
    </row>
    <row r="89" spans="2:8" x14ac:dyDescent="0.2">
      <c r="C89" s="28"/>
      <c r="D89" s="28"/>
      <c r="E89" s="28"/>
      <c r="F89" s="28"/>
      <c r="G89" s="28"/>
      <c r="H89" s="28"/>
    </row>
    <row r="94" spans="2:8" x14ac:dyDescent="0.2">
      <c r="C94" s="28"/>
      <c r="D94" s="28"/>
      <c r="E94" s="28"/>
      <c r="F94" s="28"/>
      <c r="G94" s="28"/>
      <c r="H94" s="28"/>
    </row>
    <row r="95" spans="2:8" x14ac:dyDescent="0.2">
      <c r="C95" s="28"/>
      <c r="D95" s="28"/>
      <c r="E95" s="28"/>
      <c r="F95" s="28"/>
      <c r="G95" s="28"/>
      <c r="H95" s="28"/>
    </row>
    <row r="96" spans="2:8" x14ac:dyDescent="0.2">
      <c r="C96" s="28"/>
      <c r="D96" s="28"/>
      <c r="E96" s="28"/>
      <c r="F96" s="28"/>
      <c r="G96" s="28"/>
      <c r="H96" s="28"/>
    </row>
    <row r="97" spans="3:8" x14ac:dyDescent="0.2">
      <c r="C97" s="28"/>
      <c r="D97" s="28"/>
      <c r="E97" s="28"/>
      <c r="F97" s="28"/>
      <c r="G97" s="28"/>
      <c r="H97" s="28"/>
    </row>
    <row r="98" spans="3:8" x14ac:dyDescent="0.2">
      <c r="C98" s="28"/>
      <c r="D98" s="28"/>
      <c r="E98" s="28"/>
      <c r="F98" s="28"/>
      <c r="G98" s="28"/>
      <c r="H98" s="28"/>
    </row>
    <row r="99" spans="3:8" x14ac:dyDescent="0.2">
      <c r="C99" s="28"/>
      <c r="D99" s="28"/>
      <c r="E99" s="28"/>
      <c r="F99" s="28"/>
      <c r="G99" s="28"/>
      <c r="H99" s="28"/>
    </row>
    <row r="100" spans="3:8" x14ac:dyDescent="0.2">
      <c r="C100" s="28"/>
      <c r="D100" s="28"/>
      <c r="E100" s="28"/>
      <c r="F100" s="28"/>
      <c r="G100" s="28"/>
      <c r="H100" s="28"/>
    </row>
    <row r="101" spans="3:8" x14ac:dyDescent="0.2">
      <c r="C101" s="28"/>
      <c r="D101" s="28"/>
      <c r="E101" s="28"/>
      <c r="F101" s="28"/>
      <c r="G101" s="28"/>
      <c r="H101" s="28"/>
    </row>
    <row r="102" spans="3:8" x14ac:dyDescent="0.2">
      <c r="C102" s="28"/>
      <c r="D102" s="28"/>
      <c r="E102" s="28"/>
      <c r="F102" s="28"/>
      <c r="G102" s="28"/>
      <c r="H102" s="28"/>
    </row>
    <row r="103" spans="3:8" x14ac:dyDescent="0.2">
      <c r="C103" s="28"/>
      <c r="D103" s="28"/>
      <c r="E103" s="28"/>
      <c r="F103" s="28"/>
      <c r="G103" s="28"/>
      <c r="H103" s="28"/>
    </row>
    <row r="104" spans="3:8" x14ac:dyDescent="0.2">
      <c r="C104" s="28"/>
      <c r="D104" s="28"/>
      <c r="E104" s="28"/>
      <c r="F104" s="28"/>
      <c r="G104" s="28"/>
      <c r="H104" s="28"/>
    </row>
    <row r="105" spans="3:8" x14ac:dyDescent="0.2">
      <c r="C105" s="28"/>
      <c r="D105" s="28"/>
      <c r="E105" s="28"/>
      <c r="F105" s="28"/>
      <c r="G105" s="28"/>
      <c r="H105" s="28"/>
    </row>
    <row r="110" spans="3:8" x14ac:dyDescent="0.2">
      <c r="C110" s="28"/>
      <c r="D110" s="28"/>
      <c r="E110" s="28"/>
      <c r="F110" s="28"/>
      <c r="G110" s="28"/>
      <c r="H110" s="28"/>
    </row>
    <row r="111" spans="3:8" x14ac:dyDescent="0.2">
      <c r="C111" s="28"/>
      <c r="D111" s="28"/>
      <c r="E111" s="28"/>
      <c r="F111" s="28"/>
      <c r="G111" s="28"/>
      <c r="H111" s="28"/>
    </row>
    <row r="112" spans="3:8" x14ac:dyDescent="0.2">
      <c r="C112" s="28"/>
      <c r="D112" s="28"/>
      <c r="E112" s="28"/>
      <c r="F112" s="28"/>
      <c r="G112" s="28"/>
      <c r="H112" s="28"/>
    </row>
    <row r="113" spans="3:8" x14ac:dyDescent="0.2">
      <c r="C113" s="28"/>
      <c r="D113" s="28"/>
      <c r="E113" s="28"/>
      <c r="F113" s="28"/>
      <c r="G113" s="28"/>
      <c r="H113" s="28"/>
    </row>
    <row r="114" spans="3:8" x14ac:dyDescent="0.2">
      <c r="C114" s="28"/>
      <c r="D114" s="28"/>
      <c r="E114" s="28"/>
      <c r="F114" s="28"/>
      <c r="G114" s="28"/>
      <c r="H114" s="28"/>
    </row>
    <row r="115" spans="3:8" x14ac:dyDescent="0.2">
      <c r="C115" s="28"/>
      <c r="D115" s="28"/>
      <c r="E115" s="28"/>
      <c r="F115" s="28"/>
      <c r="G115" s="28"/>
      <c r="H115" s="28"/>
    </row>
    <row r="116" spans="3:8" x14ac:dyDescent="0.2">
      <c r="C116" s="28"/>
      <c r="D116" s="28"/>
      <c r="E116" s="28"/>
      <c r="F116" s="28"/>
      <c r="G116" s="28"/>
      <c r="H116" s="28"/>
    </row>
    <row r="117" spans="3:8" x14ac:dyDescent="0.2">
      <c r="C117" s="28"/>
      <c r="D117" s="28"/>
      <c r="E117" s="28"/>
      <c r="F117" s="28"/>
      <c r="G117" s="28"/>
      <c r="H117" s="28"/>
    </row>
    <row r="118" spans="3:8" x14ac:dyDescent="0.2">
      <c r="C118" s="28"/>
      <c r="D118" s="28"/>
      <c r="E118" s="28"/>
      <c r="F118" s="28"/>
      <c r="G118" s="28"/>
      <c r="H118" s="28"/>
    </row>
    <row r="119" spans="3:8" x14ac:dyDescent="0.2">
      <c r="C119" s="28"/>
      <c r="D119" s="28"/>
      <c r="E119" s="28"/>
      <c r="F119" s="28"/>
      <c r="G119" s="28"/>
      <c r="H119" s="28"/>
    </row>
    <row r="120" spans="3:8" x14ac:dyDescent="0.2">
      <c r="C120" s="28"/>
      <c r="D120" s="28"/>
      <c r="E120" s="28"/>
      <c r="F120" s="28"/>
      <c r="G120" s="28"/>
      <c r="H120" s="28"/>
    </row>
    <row r="121" spans="3:8" x14ac:dyDescent="0.2">
      <c r="C121" s="28"/>
      <c r="D121" s="28"/>
      <c r="E121" s="28"/>
      <c r="F121" s="28"/>
      <c r="G121" s="28"/>
      <c r="H121" s="28"/>
    </row>
    <row r="126" spans="3:8" x14ac:dyDescent="0.2">
      <c r="C126" s="28"/>
      <c r="D126" s="28"/>
      <c r="E126" s="28"/>
      <c r="F126" s="28"/>
      <c r="G126" s="28"/>
      <c r="H126" s="28"/>
    </row>
    <row r="127" spans="3:8" x14ac:dyDescent="0.2">
      <c r="C127" s="28"/>
      <c r="D127" s="28"/>
      <c r="E127" s="28"/>
      <c r="F127" s="28"/>
      <c r="G127" s="28"/>
      <c r="H127" s="28"/>
    </row>
    <row r="128" spans="3:8" x14ac:dyDescent="0.2">
      <c r="C128" s="28"/>
      <c r="D128" s="28"/>
      <c r="E128" s="28"/>
      <c r="F128" s="28"/>
      <c r="G128" s="28"/>
      <c r="H128" s="28"/>
    </row>
    <row r="129" spans="3:8" x14ac:dyDescent="0.2">
      <c r="C129" s="28"/>
      <c r="D129" s="28"/>
      <c r="E129" s="28"/>
      <c r="F129" s="28"/>
      <c r="G129" s="28"/>
      <c r="H129" s="28"/>
    </row>
    <row r="130" spans="3:8" x14ac:dyDescent="0.2">
      <c r="C130" s="28"/>
      <c r="D130" s="28"/>
      <c r="E130" s="28"/>
      <c r="F130" s="28"/>
      <c r="G130" s="28"/>
      <c r="H130" s="28"/>
    </row>
    <row r="131" spans="3:8" x14ac:dyDescent="0.2">
      <c r="C131" s="28"/>
      <c r="D131" s="28"/>
      <c r="E131" s="28"/>
      <c r="F131" s="28"/>
      <c r="G131" s="28"/>
      <c r="H131" s="28"/>
    </row>
    <row r="132" spans="3:8" x14ac:dyDescent="0.2">
      <c r="C132" s="28"/>
      <c r="D132" s="28"/>
      <c r="E132" s="28"/>
      <c r="F132" s="28"/>
      <c r="G132" s="28"/>
      <c r="H132" s="28"/>
    </row>
    <row r="133" spans="3:8" x14ac:dyDescent="0.2">
      <c r="C133" s="28"/>
      <c r="D133" s="28"/>
      <c r="E133" s="28"/>
      <c r="F133" s="28"/>
      <c r="G133" s="28"/>
      <c r="H133" s="28"/>
    </row>
    <row r="134" spans="3:8" x14ac:dyDescent="0.2">
      <c r="C134" s="28"/>
      <c r="D134" s="28"/>
      <c r="E134" s="28"/>
      <c r="F134" s="28"/>
      <c r="G134" s="28"/>
      <c r="H134" s="28"/>
    </row>
    <row r="135" spans="3:8" x14ac:dyDescent="0.2">
      <c r="C135" s="28"/>
      <c r="D135" s="28"/>
      <c r="E135" s="28"/>
      <c r="F135" s="28"/>
      <c r="G135" s="28"/>
      <c r="H135" s="28"/>
    </row>
    <row r="136" spans="3:8" x14ac:dyDescent="0.2">
      <c r="C136" s="28"/>
      <c r="D136" s="28"/>
      <c r="E136" s="28"/>
      <c r="F136" s="28"/>
      <c r="G136" s="28"/>
      <c r="H136" s="28"/>
    </row>
  </sheetData>
  <mergeCells count="20">
    <mergeCell ref="B4:B5"/>
    <mergeCell ref="B20:B21"/>
    <mergeCell ref="C5:D5"/>
    <mergeCell ref="E4:E5"/>
    <mergeCell ref="H42:H43"/>
    <mergeCell ref="F5:G5"/>
    <mergeCell ref="E20:E21"/>
    <mergeCell ref="C21:D21"/>
    <mergeCell ref="F21:G21"/>
    <mergeCell ref="H4:H5"/>
    <mergeCell ref="H20:H21"/>
    <mergeCell ref="H58:H59"/>
    <mergeCell ref="B42:B43"/>
    <mergeCell ref="B58:B59"/>
    <mergeCell ref="E42:E43"/>
    <mergeCell ref="C43:D43"/>
    <mergeCell ref="F43:G43"/>
    <mergeCell ref="E58:E59"/>
    <mergeCell ref="C59:D59"/>
    <mergeCell ref="F59:G59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F28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5" customWidth="1"/>
    <col min="5" max="5" width="14.875" style="2" customWidth="1"/>
    <col min="6" max="6" width="16" style="2" customWidth="1"/>
    <col min="7" max="16384" width="10.875" style="2"/>
  </cols>
  <sheetData>
    <row r="1" spans="1:6" ht="15.75" x14ac:dyDescent="0.25">
      <c r="A1" s="9" t="s">
        <v>30</v>
      </c>
    </row>
    <row r="2" spans="1:6" ht="15.75" x14ac:dyDescent="0.25">
      <c r="A2" s="9"/>
    </row>
    <row r="3" spans="1:6" ht="18.75" thickBot="1" x14ac:dyDescent="0.3">
      <c r="A3" s="9"/>
      <c r="B3" s="142" t="s">
        <v>140</v>
      </c>
      <c r="C3" s="142"/>
      <c r="D3" s="142"/>
    </row>
    <row r="4" spans="1:6" ht="15.75" customHeight="1" thickTop="1" x14ac:dyDescent="0.2">
      <c r="B4" s="204"/>
      <c r="C4" s="210" t="s">
        <v>232</v>
      </c>
      <c r="D4" s="210" t="s">
        <v>191</v>
      </c>
      <c r="E4" s="207" t="s">
        <v>185</v>
      </c>
      <c r="F4" s="193" t="s">
        <v>233</v>
      </c>
    </row>
    <row r="5" spans="1:6" x14ac:dyDescent="0.2">
      <c r="B5" s="205"/>
      <c r="C5" s="211"/>
      <c r="D5" s="211"/>
      <c r="E5" s="208"/>
      <c r="F5" s="195"/>
    </row>
    <row r="6" spans="1:6" ht="15.75" thickBot="1" x14ac:dyDescent="0.25">
      <c r="B6" s="206"/>
      <c r="C6" s="212"/>
      <c r="D6" s="212"/>
      <c r="E6" s="209"/>
      <c r="F6" s="194"/>
    </row>
    <row r="7" spans="1:6" ht="16.5" thickTop="1" thickBot="1" x14ac:dyDescent="0.25">
      <c r="B7" s="30" t="s">
        <v>141</v>
      </c>
      <c r="C7" s="42">
        <f t="shared" ref="C7" si="0">SUM(C8:C10)</f>
        <v>108</v>
      </c>
      <c r="D7" s="42">
        <f t="shared" ref="D7:E7" si="1">SUM(D8:D10)</f>
        <v>108</v>
      </c>
      <c r="E7" s="42">
        <f t="shared" si="1"/>
        <v>106</v>
      </c>
      <c r="F7" s="43">
        <f>C7/E7-1</f>
        <v>1.8867924528301883E-2</v>
      </c>
    </row>
    <row r="8" spans="1:6" ht="16.5" thickTop="1" thickBot="1" x14ac:dyDescent="0.25">
      <c r="B8" s="12" t="s">
        <v>142</v>
      </c>
      <c r="C8" s="44">
        <v>78</v>
      </c>
      <c r="D8" s="44">
        <v>79</v>
      </c>
      <c r="E8" s="44">
        <v>81</v>
      </c>
      <c r="F8" s="33">
        <f>C8/E8-1</f>
        <v>-3.703703703703709E-2</v>
      </c>
    </row>
    <row r="9" spans="1:6" ht="16.5" thickTop="1" thickBot="1" x14ac:dyDescent="0.25">
      <c r="B9" s="12" t="s">
        <v>143</v>
      </c>
      <c r="C9" s="44">
        <v>10</v>
      </c>
      <c r="D9" s="44">
        <v>10</v>
      </c>
      <c r="E9" s="44">
        <v>10</v>
      </c>
      <c r="F9" s="33">
        <f>C9/E9-1</f>
        <v>0</v>
      </c>
    </row>
    <row r="10" spans="1:6" ht="16.5" thickTop="1" thickBot="1" x14ac:dyDescent="0.25">
      <c r="B10" s="12" t="s">
        <v>144</v>
      </c>
      <c r="C10" s="44">
        <v>20</v>
      </c>
      <c r="D10" s="44">
        <v>19</v>
      </c>
      <c r="E10" s="44">
        <v>15</v>
      </c>
      <c r="F10" s="33">
        <f>C10/E10-1</f>
        <v>0.33333333333333326</v>
      </c>
    </row>
    <row r="11" spans="1:6" ht="16.5" thickTop="1" thickBot="1" x14ac:dyDescent="0.25">
      <c r="B11" s="12"/>
      <c r="C11" s="44"/>
      <c r="D11" s="44"/>
      <c r="E11" s="44"/>
      <c r="F11" s="45"/>
    </row>
    <row r="12" spans="1:6" ht="16.5" thickTop="1" thickBot="1" x14ac:dyDescent="0.25">
      <c r="B12" s="34" t="s">
        <v>145</v>
      </c>
      <c r="C12" s="46">
        <f t="shared" ref="C12" si="2">SUM(C13:C15)</f>
        <v>18837</v>
      </c>
      <c r="D12" s="46">
        <f t="shared" ref="D12:E12" si="3">SUM(D13:D15)</f>
        <v>18824</v>
      </c>
      <c r="E12" s="46">
        <f t="shared" si="3"/>
        <v>18585</v>
      </c>
      <c r="F12" s="43">
        <f>C12/E12-1</f>
        <v>1.3559322033898313E-2</v>
      </c>
    </row>
    <row r="13" spans="1:6" ht="16.5" thickTop="1" thickBot="1" x14ac:dyDescent="0.25">
      <c r="B13" s="12" t="s">
        <v>142</v>
      </c>
      <c r="C13" s="47">
        <v>15083</v>
      </c>
      <c r="D13" s="47">
        <v>15298</v>
      </c>
      <c r="E13" s="47">
        <v>15460</v>
      </c>
      <c r="F13" s="33">
        <f>C13/E13-1</f>
        <v>-2.4385510996118964E-2</v>
      </c>
    </row>
    <row r="14" spans="1:6" ht="16.5" thickTop="1" thickBot="1" x14ac:dyDescent="0.25">
      <c r="B14" s="12" t="s">
        <v>143</v>
      </c>
      <c r="C14" s="47">
        <v>1570</v>
      </c>
      <c r="D14" s="47">
        <v>1570</v>
      </c>
      <c r="E14" s="47">
        <v>1570</v>
      </c>
      <c r="F14" s="33">
        <f>C14/E14-1</f>
        <v>0</v>
      </c>
    </row>
    <row r="15" spans="1:6" ht="16.5" thickTop="1" thickBot="1" x14ac:dyDescent="0.25">
      <c r="B15" s="12" t="s">
        <v>144</v>
      </c>
      <c r="C15" s="47">
        <v>2184</v>
      </c>
      <c r="D15" s="47">
        <f>1811+1+144</f>
        <v>1956</v>
      </c>
      <c r="E15" s="47">
        <v>1555</v>
      </c>
      <c r="F15" s="33">
        <f>C15/E15-1</f>
        <v>0.4045016077170418</v>
      </c>
    </row>
    <row r="16" spans="1:6" ht="15.75" thickTop="1" x14ac:dyDescent="0.2">
      <c r="B16" s="22"/>
      <c r="C16" s="22"/>
      <c r="D16" s="22"/>
      <c r="E16" s="28"/>
      <c r="F16" s="28"/>
    </row>
    <row r="17" spans="5:6" x14ac:dyDescent="0.2">
      <c r="E17" s="5"/>
      <c r="F17" s="5"/>
    </row>
    <row r="18" spans="5:6" x14ac:dyDescent="0.2">
      <c r="E18" s="5"/>
      <c r="F18" s="5"/>
    </row>
    <row r="19" spans="5:6" x14ac:dyDescent="0.2">
      <c r="E19" s="5"/>
      <c r="F19" s="5"/>
    </row>
    <row r="20" spans="5:6" x14ac:dyDescent="0.2">
      <c r="E20" s="5"/>
      <c r="F20" s="5"/>
    </row>
    <row r="21" spans="5:6" x14ac:dyDescent="0.2">
      <c r="E21" s="5"/>
      <c r="F21" s="5"/>
    </row>
    <row r="22" spans="5:6" x14ac:dyDescent="0.2">
      <c r="E22" s="5"/>
      <c r="F22" s="5"/>
    </row>
    <row r="23" spans="5:6" x14ac:dyDescent="0.2">
      <c r="E23" s="5"/>
      <c r="F23" s="5"/>
    </row>
    <row r="24" spans="5:6" x14ac:dyDescent="0.2">
      <c r="E24" s="5"/>
      <c r="F24" s="5"/>
    </row>
    <row r="25" spans="5:6" x14ac:dyDescent="0.2">
      <c r="E25" s="5"/>
      <c r="F25" s="5"/>
    </row>
    <row r="26" spans="5:6" x14ac:dyDescent="0.2">
      <c r="E26" s="5"/>
      <c r="F26" s="5"/>
    </row>
    <row r="27" spans="5:6" x14ac:dyDescent="0.2">
      <c r="E27" s="5"/>
      <c r="F27" s="5"/>
    </row>
    <row r="28" spans="5:6" x14ac:dyDescent="0.2">
      <c r="E28" s="5"/>
      <c r="F28" s="5"/>
    </row>
  </sheetData>
  <mergeCells count="5">
    <mergeCell ref="B4:B6"/>
    <mergeCell ref="F4:F6"/>
    <mergeCell ref="E4:E6"/>
    <mergeCell ref="D4:D6"/>
    <mergeCell ref="C4:C6"/>
  </mergeCells>
  <phoneticPr fontId="19" type="noConversion"/>
  <hyperlinks>
    <hyperlink ref="A1" location="'Table of contents'!A1" display="Table of contents"/>
  </hyperlinks>
  <pageMargins left="0.75000000000000011" right="0.75000000000000011" top="1" bottom="1" header="0.5" footer="0.5"/>
  <pageSetup paperSize="9" scale="9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Table of contents</vt:lpstr>
      <vt:lpstr>Income statements and OCI</vt:lpstr>
      <vt:lpstr>Statement of financial position</vt:lpstr>
      <vt:lpstr>Changes in shareholders' equity</vt:lpstr>
      <vt:lpstr>Statement of cash flows</vt:lpstr>
      <vt:lpstr>Segment reporting</vt:lpstr>
      <vt:lpstr>Income statement - analytical</vt:lpstr>
      <vt:lpstr>Operating ratios</vt:lpstr>
      <vt:lpstr>Hotel portfolio</vt:lpstr>
      <vt:lpstr>Clients</vt:lpstr>
      <vt:lpstr>Employment</vt:lpstr>
      <vt:lpstr>Structure of the Group</vt:lpstr>
      <vt:lpstr>Shareholders</vt:lpstr>
      <vt:lpstr>Clients!_Toc293035359</vt:lpstr>
      <vt:lpstr>Employment!_Toc293035359</vt:lpstr>
      <vt:lpstr>'Hotel portfolio'!_Toc293035359</vt:lpstr>
      <vt:lpstr>'Income statement - analytical'!_Toc293035359</vt:lpstr>
      <vt:lpstr>'Operating ratios'!_Toc293035359</vt:lpstr>
      <vt:lpstr>'Segment reporting'!_Toc293035359</vt:lpstr>
      <vt:lpstr>Shareholders!_Toc293035359</vt:lpstr>
      <vt:lpstr>'Statement of cash flows'!_Toc293035359</vt:lpstr>
      <vt:lpstr>'Structure of the Group'!_Toc293035359</vt:lpstr>
      <vt:lpstr>'Table of contents'!Print_Area</vt:lpstr>
    </vt:vector>
  </TitlesOfParts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Magdalena</dc:creator>
  <cp:lastModifiedBy>LESNICZEK Olga</cp:lastModifiedBy>
  <cp:lastPrinted>2015-07-28T09:40:56Z</cp:lastPrinted>
  <dcterms:created xsi:type="dcterms:W3CDTF">2014-05-05T23:42:10Z</dcterms:created>
  <dcterms:modified xsi:type="dcterms:W3CDTF">2016-04-27T13:54:25Z</dcterms:modified>
</cp:coreProperties>
</file>