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0215" yWindow="105" windowWidth="18585" windowHeight="12465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Segment reporting" sheetId="28" r:id="rId6"/>
    <sheet name="Income statement - analytical" sheetId="36" r:id="rId7"/>
    <sheet name="Operating ratios" sheetId="34" r:id="rId8"/>
    <sheet name="Hotel portfolio" sheetId="33" r:id="rId9"/>
    <sheet name="Clients" sheetId="35" r:id="rId10"/>
    <sheet name="Employment" sheetId="29" r:id="rId11"/>
    <sheet name="Structure of the Group" sheetId="30" r:id="rId12"/>
    <sheet name="Shareholders" sheetId="32" r:id="rId13"/>
  </sheets>
  <externalReferences>
    <externalReference r:id="rId14"/>
  </externalReferences>
  <definedNames>
    <definedName name="_Toc293035359" localSheetId="9">Clients!$B$3</definedName>
    <definedName name="_Toc293035359" localSheetId="10">Employment!$B$3</definedName>
    <definedName name="_Toc293035359" localSheetId="8">'Hotel portfolio'!$B$3</definedName>
    <definedName name="_Toc293035359" localSheetId="6">'Income statement - analytical'!$B$3</definedName>
    <definedName name="_Toc293035359" localSheetId="7">'Operating ratios'!$B$3</definedName>
    <definedName name="_Toc293035359" localSheetId="5">'Segment reporting'!$B$3</definedName>
    <definedName name="_Toc293035359" localSheetId="12">Shareholders!$B$3</definedName>
    <definedName name="_Toc293035359" localSheetId="4">'Statement of cash flows'!$B$3</definedName>
    <definedName name="_Toc293035359" localSheetId="11">'Structure of the Group'!$B$3</definedName>
    <definedName name="_xlnm.Print_Area" localSheetId="0">'Table of contents'!$A$1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28" l="1"/>
  <c r="C31" i="28"/>
  <c r="C35" i="28"/>
  <c r="C24" i="28"/>
  <c r="P19" i="28"/>
  <c r="M11" i="28"/>
  <c r="M13" i="28"/>
  <c r="M17" i="28"/>
  <c r="N11" i="28"/>
  <c r="N13" i="28"/>
  <c r="N17" i="28"/>
  <c r="O11" i="28"/>
  <c r="O13" i="28"/>
  <c r="O17" i="28"/>
  <c r="P17" i="28"/>
  <c r="P16" i="28"/>
  <c r="P15" i="28"/>
  <c r="P14" i="28"/>
  <c r="P13" i="28"/>
  <c r="P12" i="28"/>
  <c r="P11" i="28"/>
  <c r="P10" i="28"/>
  <c r="P9" i="28"/>
  <c r="P8" i="28"/>
  <c r="P7" i="28"/>
  <c r="M6" i="28"/>
  <c r="N6" i="28"/>
  <c r="O6" i="28"/>
  <c r="P6" i="28"/>
  <c r="H19" i="28"/>
  <c r="I19" i="28"/>
  <c r="J19" i="28"/>
  <c r="K19" i="28"/>
  <c r="H9" i="28"/>
  <c r="H10" i="28"/>
  <c r="H11" i="28"/>
  <c r="H12" i="28"/>
  <c r="H13" i="28"/>
  <c r="H14" i="28"/>
  <c r="H15" i="28"/>
  <c r="H16" i="28"/>
  <c r="H17" i="28"/>
  <c r="I9" i="28"/>
  <c r="I10" i="28"/>
  <c r="I11" i="28"/>
  <c r="I12" i="28"/>
  <c r="I13" i="28"/>
  <c r="I14" i="28"/>
  <c r="I15" i="28"/>
  <c r="I16" i="28"/>
  <c r="I17" i="28"/>
  <c r="J9" i="28"/>
  <c r="J10" i="28"/>
  <c r="J11" i="28"/>
  <c r="J12" i="28"/>
  <c r="J13" i="28"/>
  <c r="J14" i="28"/>
  <c r="J15" i="28"/>
  <c r="J16" i="28"/>
  <c r="J17" i="28"/>
  <c r="K17" i="28"/>
  <c r="K16" i="28"/>
  <c r="K15" i="28"/>
  <c r="K14" i="28"/>
  <c r="K13" i="28"/>
  <c r="K12" i="28"/>
  <c r="K11" i="28"/>
  <c r="K10" i="28"/>
  <c r="K9" i="28"/>
  <c r="H8" i="28"/>
  <c r="I8" i="28"/>
  <c r="J8" i="28"/>
  <c r="K8" i="28"/>
  <c r="H7" i="28"/>
  <c r="I7" i="28"/>
  <c r="J7" i="28"/>
  <c r="K7" i="28"/>
  <c r="H6" i="28"/>
  <c r="I6" i="28"/>
  <c r="J6" i="28"/>
  <c r="K6" i="28"/>
  <c r="F19" i="28"/>
  <c r="C11" i="28"/>
  <c r="C13" i="28"/>
  <c r="C17" i="28"/>
  <c r="D11" i="28"/>
  <c r="D13" i="28"/>
  <c r="D17" i="28"/>
  <c r="E11" i="28"/>
  <c r="E13" i="28"/>
  <c r="E17" i="28"/>
  <c r="F17" i="28"/>
  <c r="F16" i="28"/>
  <c r="F15" i="28"/>
  <c r="F14" i="28"/>
  <c r="F13" i="28"/>
  <c r="F12" i="28"/>
  <c r="F11" i="28"/>
  <c r="F10" i="28"/>
  <c r="F9" i="28"/>
  <c r="F8" i="28"/>
  <c r="F7" i="28"/>
  <c r="C6" i="28"/>
  <c r="D6" i="28"/>
  <c r="E6" i="28"/>
  <c r="F6" i="28"/>
  <c r="G6" i="24"/>
  <c r="G8" i="24"/>
  <c r="G9" i="24"/>
  <c r="G10" i="24"/>
  <c r="G11" i="24"/>
  <c r="G12" i="24"/>
  <c r="G13" i="24"/>
  <c r="G14" i="24"/>
  <c r="G15" i="24"/>
  <c r="G16" i="24"/>
  <c r="G17" i="24"/>
  <c r="G18" i="24"/>
  <c r="G7" i="24"/>
  <c r="G19" i="24"/>
  <c r="G20" i="24"/>
  <c r="G21" i="24"/>
  <c r="G23" i="24"/>
  <c r="G24" i="24"/>
  <c r="G25" i="24"/>
  <c r="G26" i="24"/>
  <c r="G27" i="24"/>
  <c r="G29" i="24"/>
  <c r="G31" i="24"/>
  <c r="G32" i="24"/>
  <c r="G33" i="24"/>
  <c r="G34" i="24"/>
  <c r="G35" i="24"/>
  <c r="G36" i="24"/>
  <c r="G37" i="24"/>
  <c r="G38" i="24"/>
  <c r="G39" i="24"/>
  <c r="G40" i="24"/>
  <c r="G41" i="24"/>
  <c r="F37" i="24"/>
  <c r="F38" i="24"/>
  <c r="F41" i="24"/>
  <c r="D8" i="24"/>
  <c r="D9" i="24"/>
  <c r="D10" i="24"/>
  <c r="D11" i="24"/>
  <c r="D12" i="24"/>
  <c r="D13" i="24"/>
  <c r="D14" i="24"/>
  <c r="D15" i="24"/>
  <c r="D16" i="24"/>
  <c r="D17" i="24"/>
  <c r="D18" i="24"/>
  <c r="D7" i="24"/>
  <c r="D19" i="24"/>
  <c r="D21" i="24"/>
  <c r="D26" i="24"/>
  <c r="D29" i="24"/>
  <c r="D38" i="24"/>
  <c r="D39" i="24"/>
  <c r="D41" i="24"/>
  <c r="C7" i="24"/>
  <c r="C19" i="24"/>
  <c r="C21" i="24"/>
  <c r="C29" i="24"/>
  <c r="C38" i="24"/>
  <c r="C41" i="24"/>
  <c r="H37" i="11"/>
  <c r="H46" i="11"/>
  <c r="H47" i="11"/>
  <c r="H50" i="11"/>
  <c r="H52" i="11"/>
  <c r="H33" i="11"/>
  <c r="H12" i="11"/>
  <c r="H14" i="11"/>
  <c r="H16" i="11"/>
  <c r="H21" i="11"/>
  <c r="H26" i="11"/>
  <c r="H28" i="11"/>
  <c r="F52" i="11"/>
  <c r="F37" i="11"/>
  <c r="F46" i="11"/>
  <c r="F47" i="11"/>
  <c r="F12" i="11"/>
  <c r="F14" i="11"/>
  <c r="F16" i="11"/>
  <c r="F21" i="11"/>
  <c r="F26" i="11"/>
  <c r="F28" i="11"/>
  <c r="D37" i="11"/>
  <c r="D40" i="11"/>
  <c r="D41" i="11"/>
  <c r="D43" i="11"/>
  <c r="D44" i="11"/>
  <c r="D45" i="11"/>
  <c r="D46" i="11"/>
  <c r="D47" i="11"/>
  <c r="D50" i="11"/>
  <c r="D51" i="11"/>
  <c r="D52" i="11"/>
  <c r="E33" i="11"/>
  <c r="E12" i="11"/>
  <c r="E14" i="11"/>
  <c r="E16" i="11"/>
  <c r="E21" i="11"/>
  <c r="E26" i="11"/>
  <c r="E28" i="11"/>
  <c r="C33" i="11"/>
  <c r="C12" i="11"/>
  <c r="C14" i="11"/>
  <c r="C16" i="11"/>
  <c r="C21" i="11"/>
  <c r="C26" i="11"/>
  <c r="C28" i="11"/>
  <c r="O37" i="34"/>
  <c r="L37" i="34"/>
  <c r="H37" i="34"/>
  <c r="E37" i="34"/>
  <c r="O36" i="34"/>
  <c r="L36" i="34"/>
  <c r="H36" i="34"/>
  <c r="E36" i="34"/>
  <c r="O33" i="34"/>
  <c r="L33" i="34"/>
  <c r="H33" i="34"/>
  <c r="E33" i="34"/>
  <c r="O32" i="34"/>
  <c r="L32" i="34"/>
  <c r="H32" i="34"/>
  <c r="E32" i="34"/>
  <c r="O29" i="34"/>
  <c r="L29" i="34"/>
  <c r="H29" i="34"/>
  <c r="E29" i="34"/>
  <c r="O28" i="34"/>
  <c r="L28" i="34"/>
  <c r="H28" i="34"/>
  <c r="E28" i="34"/>
  <c r="O25" i="34"/>
  <c r="L25" i="34"/>
  <c r="H25" i="34"/>
  <c r="E25" i="34"/>
  <c r="O24" i="34"/>
  <c r="L24" i="34"/>
  <c r="H24" i="34"/>
  <c r="E24" i="34"/>
  <c r="O17" i="34"/>
  <c r="L17" i="34"/>
  <c r="H17" i="34"/>
  <c r="E17" i="34"/>
  <c r="O16" i="34"/>
  <c r="L16" i="34"/>
  <c r="H16" i="34"/>
  <c r="E16" i="34"/>
  <c r="O13" i="34"/>
  <c r="L13" i="34"/>
  <c r="H13" i="34"/>
  <c r="E13" i="34"/>
  <c r="O12" i="34"/>
  <c r="L12" i="34"/>
  <c r="H12" i="34"/>
  <c r="E12" i="34"/>
  <c r="O9" i="34"/>
  <c r="L9" i="34"/>
  <c r="H9" i="34"/>
  <c r="E9" i="34"/>
  <c r="O8" i="34"/>
  <c r="L8" i="34"/>
  <c r="H8" i="34"/>
  <c r="E8" i="34"/>
  <c r="C40" i="24"/>
  <c r="C37" i="24"/>
  <c r="E37" i="24"/>
  <c r="D36" i="24"/>
  <c r="H37" i="24"/>
  <c r="D28" i="24"/>
  <c r="H29" i="24"/>
  <c r="F29" i="24"/>
  <c r="E29" i="24"/>
  <c r="G30" i="25"/>
  <c r="F30" i="25"/>
  <c r="E30" i="25"/>
  <c r="D30" i="25"/>
  <c r="C30" i="25"/>
  <c r="H29" i="25"/>
  <c r="H14" i="36"/>
  <c r="I14" i="36"/>
  <c r="J14" i="36"/>
  <c r="H11" i="36"/>
  <c r="I11" i="36"/>
  <c r="J11" i="36"/>
  <c r="H12" i="36"/>
  <c r="I12" i="36"/>
  <c r="J12" i="36"/>
  <c r="E14" i="36"/>
  <c r="E11" i="36"/>
  <c r="E12" i="36"/>
  <c r="O75" i="34"/>
  <c r="L75" i="34"/>
  <c r="H75" i="34"/>
  <c r="E75" i="34"/>
  <c r="O74" i="34"/>
  <c r="L74" i="34"/>
  <c r="H74" i="34"/>
  <c r="E74" i="34"/>
  <c r="O71" i="34"/>
  <c r="L71" i="34"/>
  <c r="H71" i="34"/>
  <c r="E71" i="34"/>
  <c r="O70" i="34"/>
  <c r="L70" i="34"/>
  <c r="H70" i="34"/>
  <c r="E70" i="34"/>
  <c r="O67" i="34"/>
  <c r="L67" i="34"/>
  <c r="H67" i="34"/>
  <c r="E67" i="34"/>
  <c r="O66" i="34"/>
  <c r="L66" i="34"/>
  <c r="H66" i="34"/>
  <c r="E66" i="34"/>
  <c r="O63" i="34"/>
  <c r="L63" i="34"/>
  <c r="H63" i="34"/>
  <c r="E63" i="34"/>
  <c r="O62" i="34"/>
  <c r="L62" i="34"/>
  <c r="H62" i="34"/>
  <c r="E62" i="34"/>
  <c r="O55" i="34"/>
  <c r="L55" i="34"/>
  <c r="H55" i="34"/>
  <c r="E55" i="34"/>
  <c r="O54" i="34"/>
  <c r="L54" i="34"/>
  <c r="H54" i="34"/>
  <c r="E54" i="34"/>
  <c r="O51" i="34"/>
  <c r="L51" i="34"/>
  <c r="H51" i="34"/>
  <c r="E51" i="34"/>
  <c r="O50" i="34"/>
  <c r="L50" i="34"/>
  <c r="H50" i="34"/>
  <c r="E50" i="34"/>
  <c r="O47" i="34"/>
  <c r="L47" i="34"/>
  <c r="H47" i="34"/>
  <c r="E47" i="34"/>
  <c r="O46" i="34"/>
  <c r="L46" i="34"/>
  <c r="H46" i="34"/>
  <c r="E46" i="34"/>
  <c r="V17" i="34"/>
  <c r="S17" i="34"/>
  <c r="V16" i="34"/>
  <c r="S16" i="34"/>
  <c r="V13" i="34"/>
  <c r="S13" i="34"/>
  <c r="V12" i="34"/>
  <c r="S12" i="34"/>
  <c r="V9" i="34"/>
  <c r="S9" i="34"/>
  <c r="V8" i="34"/>
  <c r="S8" i="34"/>
  <c r="D15" i="33"/>
  <c r="D12" i="33"/>
  <c r="E12" i="33"/>
  <c r="C12" i="33"/>
  <c r="E7" i="33"/>
  <c r="D7" i="33"/>
  <c r="C7" i="33"/>
  <c r="F7" i="33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O14" i="36"/>
  <c r="O13" i="36"/>
  <c r="I13" i="36"/>
  <c r="H13" i="36"/>
  <c r="E13" i="36"/>
  <c r="O12" i="36"/>
  <c r="O11" i="36"/>
  <c r="O10" i="36"/>
  <c r="I10" i="36"/>
  <c r="H10" i="36"/>
  <c r="J10" i="36"/>
  <c r="E10" i="36"/>
  <c r="O9" i="36"/>
  <c r="I9" i="36"/>
  <c r="H9" i="36"/>
  <c r="J9" i="36"/>
  <c r="E9" i="36"/>
  <c r="O8" i="36"/>
  <c r="H8" i="36"/>
  <c r="I8" i="36"/>
  <c r="J8" i="36"/>
  <c r="E8" i="36"/>
  <c r="O7" i="36"/>
  <c r="I7" i="36"/>
  <c r="H7" i="36"/>
  <c r="J7" i="36"/>
  <c r="E7" i="36"/>
  <c r="O6" i="36"/>
  <c r="I6" i="36"/>
  <c r="H6" i="36"/>
  <c r="J6" i="36"/>
  <c r="E6" i="36"/>
  <c r="P37" i="28"/>
  <c r="J37" i="28"/>
  <c r="I37" i="28"/>
  <c r="H37" i="28"/>
  <c r="K37" i="28"/>
  <c r="F37" i="28"/>
  <c r="P34" i="28"/>
  <c r="H34" i="28"/>
  <c r="I34" i="28"/>
  <c r="J34" i="28"/>
  <c r="K34" i="28"/>
  <c r="F34" i="28"/>
  <c r="P32" i="28"/>
  <c r="J32" i="28"/>
  <c r="I32" i="28"/>
  <c r="H32" i="28"/>
  <c r="K32" i="28"/>
  <c r="F32" i="28"/>
  <c r="P33" i="28"/>
  <c r="H33" i="28"/>
  <c r="I33" i="28"/>
  <c r="J33" i="28"/>
  <c r="K33" i="28"/>
  <c r="F33" i="28"/>
  <c r="N29" i="28"/>
  <c r="N31" i="28"/>
  <c r="N35" i="28"/>
  <c r="M29" i="28"/>
  <c r="M31" i="28"/>
  <c r="D29" i="28"/>
  <c r="D31" i="28"/>
  <c r="D35" i="28"/>
  <c r="P30" i="28"/>
  <c r="J30" i="28"/>
  <c r="I30" i="28"/>
  <c r="H30" i="28"/>
  <c r="K30" i="28"/>
  <c r="F30" i="28"/>
  <c r="O29" i="28"/>
  <c r="O31" i="28"/>
  <c r="O35" i="28"/>
  <c r="J27" i="28"/>
  <c r="J28" i="28"/>
  <c r="J29" i="28"/>
  <c r="J31" i="28"/>
  <c r="J35" i="28"/>
  <c r="E29" i="28"/>
  <c r="F29" i="28"/>
  <c r="P28" i="28"/>
  <c r="H28" i="28"/>
  <c r="I28" i="28"/>
  <c r="K28" i="28"/>
  <c r="H27" i="28"/>
  <c r="H29" i="28"/>
  <c r="F28" i="28"/>
  <c r="P27" i="28"/>
  <c r="I27" i="28"/>
  <c r="I29" i="28"/>
  <c r="I31" i="28"/>
  <c r="I35" i="28"/>
  <c r="F27" i="28"/>
  <c r="P26" i="28"/>
  <c r="H26" i="28"/>
  <c r="I26" i="28"/>
  <c r="J26" i="28"/>
  <c r="K26" i="28"/>
  <c r="F26" i="28"/>
  <c r="P25" i="28"/>
  <c r="J25" i="28"/>
  <c r="J24" i="28"/>
  <c r="I25" i="28"/>
  <c r="H25" i="28"/>
  <c r="K25" i="28"/>
  <c r="F25" i="28"/>
  <c r="P24" i="28"/>
  <c r="H24" i="28"/>
  <c r="D24" i="28"/>
  <c r="E24" i="28"/>
  <c r="F24" i="28"/>
  <c r="D35" i="24"/>
  <c r="D34" i="24"/>
  <c r="D33" i="24"/>
  <c r="D32" i="24"/>
  <c r="D31" i="24"/>
  <c r="D37" i="24"/>
  <c r="D27" i="24"/>
  <c r="D25" i="24"/>
  <c r="D24" i="24"/>
  <c r="D23" i="24"/>
  <c r="D20" i="24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3" i="11"/>
  <c r="G24" i="11"/>
  <c r="G25" i="11"/>
  <c r="G26" i="11"/>
  <c r="F7" i="24"/>
  <c r="F6" i="24"/>
  <c r="F19" i="24"/>
  <c r="F21" i="24"/>
  <c r="E7" i="24"/>
  <c r="E6" i="24"/>
  <c r="E19" i="24"/>
  <c r="E21" i="24"/>
  <c r="E38" i="24"/>
  <c r="E41" i="24"/>
  <c r="D40" i="24"/>
  <c r="H20" i="25"/>
  <c r="H19" i="25"/>
  <c r="G18" i="25"/>
  <c r="G21" i="25"/>
  <c r="F18" i="25"/>
  <c r="F21" i="25"/>
  <c r="E18" i="25"/>
  <c r="E21" i="25"/>
  <c r="D18" i="25"/>
  <c r="D21" i="25"/>
  <c r="C18" i="25"/>
  <c r="H18" i="25"/>
  <c r="H17" i="25"/>
  <c r="H16" i="25"/>
  <c r="E44" i="21"/>
  <c r="D44" i="21"/>
  <c r="C44" i="21"/>
  <c r="E36" i="21"/>
  <c r="D36" i="21"/>
  <c r="C36" i="21"/>
  <c r="E30" i="21"/>
  <c r="D30" i="21"/>
  <c r="D29" i="21"/>
  <c r="D55" i="21"/>
  <c r="C30" i="21"/>
  <c r="C29" i="21"/>
  <c r="E29" i="21"/>
  <c r="E55" i="21"/>
  <c r="E16" i="21"/>
  <c r="D16" i="21"/>
  <c r="C16" i="21"/>
  <c r="E6" i="21"/>
  <c r="E25" i="21"/>
  <c r="D6" i="21"/>
  <c r="D25" i="21"/>
  <c r="C6" i="21"/>
  <c r="C25" i="21"/>
  <c r="C52" i="11"/>
  <c r="G51" i="11"/>
  <c r="C46" i="11"/>
  <c r="G45" i="11"/>
  <c r="G44" i="11"/>
  <c r="G43" i="11"/>
  <c r="G41" i="11"/>
  <c r="G40" i="11"/>
  <c r="G46" i="11"/>
  <c r="G27" i="11"/>
  <c r="G28" i="11"/>
  <c r="G37" i="11"/>
  <c r="G47" i="11"/>
  <c r="F33" i="11"/>
  <c r="D29" i="11"/>
  <c r="D33" i="11"/>
  <c r="G30" i="11"/>
  <c r="D30" i="11"/>
  <c r="G29" i="11"/>
  <c r="G33" i="11"/>
  <c r="D27" i="11"/>
  <c r="D25" i="11"/>
  <c r="D24" i="11"/>
  <c r="D23" i="11"/>
  <c r="D20" i="11"/>
  <c r="D19" i="11"/>
  <c r="D18" i="11"/>
  <c r="D17" i="11"/>
  <c r="D15" i="11"/>
  <c r="D13" i="11"/>
  <c r="D11" i="11"/>
  <c r="D10" i="11"/>
  <c r="D9" i="11"/>
  <c r="D8" i="11"/>
  <c r="D7" i="11"/>
  <c r="D6" i="11"/>
  <c r="D5" i="11"/>
  <c r="D12" i="11"/>
  <c r="D14" i="11"/>
  <c r="D16" i="11"/>
  <c r="D21" i="11"/>
  <c r="D26" i="11"/>
  <c r="P31" i="28"/>
  <c r="K29" i="28"/>
  <c r="H31" i="28"/>
  <c r="P29" i="28"/>
  <c r="I24" i="28"/>
  <c r="K24" i="28"/>
  <c r="K27" i="28"/>
  <c r="E31" i="28"/>
  <c r="E35" i="28"/>
  <c r="M35" i="28"/>
  <c r="P35" i="28"/>
  <c r="C21" i="25"/>
  <c r="G50" i="11"/>
  <c r="G52" i="11"/>
  <c r="D10" i="29"/>
  <c r="C10" i="29"/>
  <c r="E10" i="29"/>
  <c r="E9" i="29"/>
  <c r="E8" i="29"/>
  <c r="E7" i="29"/>
  <c r="E6" i="29"/>
  <c r="H7" i="24"/>
  <c r="H6" i="24"/>
  <c r="H19" i="24"/>
  <c r="H21" i="24"/>
  <c r="H38" i="24"/>
  <c r="H41" i="24"/>
  <c r="H28" i="25"/>
  <c r="H27" i="25"/>
  <c r="G26" i="25"/>
  <c r="F26" i="25"/>
  <c r="E26" i="25"/>
  <c r="D26" i="25"/>
  <c r="H26" i="25"/>
  <c r="C26" i="25"/>
  <c r="H25" i="25"/>
  <c r="H24" i="25"/>
  <c r="G23" i="25"/>
  <c r="F23" i="25"/>
  <c r="G15" i="25"/>
  <c r="F15" i="25"/>
  <c r="E15" i="25"/>
  <c r="D15" i="25"/>
  <c r="C15" i="25"/>
  <c r="H12" i="25"/>
  <c r="H11" i="25"/>
  <c r="G10" i="25"/>
  <c r="G13" i="25"/>
  <c r="F10" i="25"/>
  <c r="F13" i="25"/>
  <c r="E10" i="25"/>
  <c r="E13" i="25"/>
  <c r="E23" i="25"/>
  <c r="D10" i="25"/>
  <c r="D13" i="25"/>
  <c r="D23" i="25"/>
  <c r="H30" i="25"/>
  <c r="C10" i="25"/>
  <c r="H9" i="25"/>
  <c r="H8" i="25"/>
  <c r="H7" i="25"/>
  <c r="F31" i="28"/>
  <c r="K31" i="28"/>
  <c r="H35" i="28"/>
  <c r="K35" i="28"/>
  <c r="F35" i="28"/>
  <c r="H15" i="25"/>
  <c r="H21" i="25"/>
  <c r="H10" i="25"/>
  <c r="C13" i="25"/>
  <c r="F15" i="33"/>
  <c r="F14" i="33"/>
  <c r="F13" i="33"/>
  <c r="F10" i="33"/>
  <c r="F9" i="33"/>
  <c r="F8" i="33"/>
  <c r="F12" i="33"/>
  <c r="B16" i="1"/>
  <c r="B15" i="1"/>
  <c r="B14" i="1"/>
  <c r="B13" i="1"/>
  <c r="B12" i="1"/>
  <c r="B11" i="1"/>
  <c r="B10" i="1"/>
  <c r="B9" i="1"/>
  <c r="B8" i="1"/>
  <c r="B7" i="1"/>
  <c r="B5" i="1"/>
  <c r="B6" i="1"/>
  <c r="H13" i="25"/>
  <c r="C23" i="25"/>
  <c r="H23" i="25"/>
  <c r="C55" i="21"/>
  <c r="D6" i="24"/>
  <c r="D28" i="11"/>
  <c r="C6" i="24"/>
  <c r="C37" i="11"/>
  <c r="C47" i="11"/>
</calcChain>
</file>

<file path=xl/sharedStrings.xml><?xml version="1.0" encoding="utf-8"?>
<sst xmlns="http://schemas.openxmlformats.org/spreadsheetml/2006/main" count="641" uniqueCount="296">
  <si>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</si>
  <si>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</si>
  <si>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</si>
  <si>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</si>
  <si>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</si>
  <si>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</si>
  <si>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</si>
  <si>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</si>
  <si>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</si>
  <si>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</si>
  <si>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</si>
  <si>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</si>
  <si>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</si>
  <si>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</si>
  <si>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</si>
  <si>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</si>
  <si>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</si>
  <si>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</si>
  <si>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</si>
  <si>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</si>
  <si>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</si>
  <si>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</si>
  <si>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</si>
  <si>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</si>
  <si>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</si>
  <si>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</si>
  <si>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</si>
  <si>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</si>
  <si>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</si>
  <si>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</si>
  <si>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</si>
  <si>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</si>
  <si>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</si>
  <si>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</si>
  <si>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</si>
  <si>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</si>
  <si>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</si>
  <si>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</si>
  <si>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</si>
  <si>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Other long-term investments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</si>
  <si>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</si>
  <si>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</si>
  <si>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</si>
  <si>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</si>
  <si>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</si>
  <si>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</si>
  <si>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</si>
  <si>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</si>
  <si>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</si>
  <si>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</si>
  <si>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</si>
  <si>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</si>
  <si>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</si>
  <si>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</si>
  <si>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</si>
  <si>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</si>
  <si>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</si>
  <si>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</si>
  <si>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</si>
  <si>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</si>
  <si>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</si>
  <si>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</si>
  <si>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</si>
  <si>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</si>
  <si>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</si>
  <si>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</si>
  <si>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</si>
  <si>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</si>
  <si>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</si>
  <si>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</si>
  <si>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</si>
  <si>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</si>
  <si>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</si>
  <si>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</si>
  <si>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</si>
  <si>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</si>
  <si>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</si>
  <si>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</si>
  <si>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</si>
  <si>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</si>
  <si>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</si>
  <si>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</si>
  <si>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Total comprehensive income/(loss) for the period</t>
  </si>
  <si>
    <t>Balance as at January 1, 2015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</si>
  <si>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</si>
  <si>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</si>
  <si>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</si>
  <si>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</si>
  <si>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</si>
  <si>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</si>
  <si>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</si>
  <si>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</si>
  <si>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</si>
  <si>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</si>
  <si>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</si>
  <si>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</si>
  <si>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</si>
  <si>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</si>
  <si>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</si>
  <si>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</si>
  <si>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</si>
  <si>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</si>
  <si>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</si>
  <si>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Segment reporting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</si>
  <si>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</si>
  <si>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</si>
  <si>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</si>
  <si>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</si>
  <si>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</si>
  <si>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</si>
  <si>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Result of one-off events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</si>
  <si>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</si>
  <si>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</si>
  <si>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</si>
  <si>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</si>
  <si>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</si>
  <si>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</si>
  <si>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</si>
  <si>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</si>
  <si>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</si>
  <si>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</si>
  <si>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</si>
  <si>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</si>
  <si>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</si>
  <si>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</si>
  <si>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</si>
  <si>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</si>
  <si>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</si>
  <si>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</si>
  <si>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</si>
  <si>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</si>
  <si>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</si>
  <si>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</si>
  <si>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</si>
  <si>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</si>
  <si>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</si>
  <si>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</si>
  <si>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</si>
  <si>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</si>
  <si>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</si>
  <si>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</si>
  <si>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</si>
  <si>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</si>
  <si>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</si>
  <si>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</si>
  <si>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</si>
  <si>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</si>
  <si>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</si>
  <si>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</si>
  <si>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</si>
  <si>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</si>
  <si>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</si>
  <si>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</si>
  <si>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</si>
  <si>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</si>
  <si>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</si>
  <si>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</si>
  <si>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</si>
  <si>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</si>
  <si>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</si>
  <si>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</si>
  <si>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</si>
  <si>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</si>
  <si>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</si>
  <si>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</si>
  <si>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</si>
  <si>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</si>
  <si>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</si>
  <si>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</si>
  <si>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</si>
  <si>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</si>
  <si>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Liabilities accociated with tangible assets</t>
  </si>
  <si>
    <t>1st quarter of 2015</t>
  </si>
  <si>
    <t>March 31, 2015</t>
  </si>
  <si>
    <t>7,1 p.p.</t>
  </si>
  <si>
    <t>3,2 p.p.</t>
  </si>
  <si>
    <t>2,4 p.p.</t>
  </si>
  <si>
    <t>6,3 p.p.</t>
  </si>
  <si>
    <t>December 31, 2015</t>
  </si>
  <si>
    <r>
      <t>Consolidated net sales and EBITDAR by geographical segments [</t>
    </r>
    <r>
      <rPr>
        <sz val="9"/>
        <color rgb="FFFFFFFF"/>
        <rFont val="Arial"/>
        <family val="2"/>
        <charset val="238"/>
      </rPr>
      <t>million PLN</t>
    </r>
    <r>
      <rPr>
        <b/>
        <sz val="9"/>
        <color rgb="FFFFFFFF"/>
        <rFont val="Arial"/>
        <family val="2"/>
        <charset val="238"/>
      </rPr>
      <t>]</t>
    </r>
  </si>
  <si>
    <t>5,2 p.p.</t>
  </si>
  <si>
    <t>3,5 p.p.</t>
  </si>
  <si>
    <t>1,5 p.p.</t>
  </si>
  <si>
    <t>2,1 p.p.</t>
  </si>
  <si>
    <t>Income tax relating to items that will not be reclassified sebsequently</t>
  </si>
  <si>
    <t>Income tax relating to items that may be reclassified sebsequently</t>
  </si>
  <si>
    <t>Balance as at December 31, 2015</t>
  </si>
  <si>
    <t>Twelve months ended December 31, 2015</t>
  </si>
  <si>
    <t>5,9 p.p.</t>
  </si>
  <si>
    <t>Revaluation of non-current assets</t>
  </si>
  <si>
    <t>Short-term financial assets</t>
  </si>
  <si>
    <t>Proceeds from disposal of property, plant, equipment and intangible assets and investment property</t>
  </si>
  <si>
    <t>Payments for property, plant and equipment, intangible assets and investment property</t>
  </si>
  <si>
    <t xml:space="preserve">Amplico Otwarty Fundusz Emerytalny and Metlife Amplico Dobrowolny Fundusz Emerytalny managed by Amplico Powszechne Towarzystwo Emerytalne </t>
  </si>
  <si>
    <t>1st quarter of 2016</t>
  </si>
  <si>
    <t>Balance as at January 1, 2016</t>
  </si>
  <si>
    <t>change (%)</t>
  </si>
  <si>
    <t>"like-for_like"</t>
  </si>
  <si>
    <t>2,3 p.p.</t>
  </si>
  <si>
    <t>-1,3 p.p.</t>
  </si>
  <si>
    <t>-0,7 p.p.</t>
  </si>
  <si>
    <t>3,8 p.p.</t>
  </si>
  <si>
    <t>* Include results of owned and leased hotels of the following companies: Orbis S.A., Hekon – Hotele Ekonomiczne S.A., UAB Hekon, Katerinska Hotel s.r.o., Accor Pannonia Hotels Zrt., Accor Pannonia Slovakia, Accor Hotels Romania S.R.L.</t>
  </si>
  <si>
    <t>1,9 p.p.</t>
  </si>
  <si>
    <t>3,4 p.p.</t>
  </si>
  <si>
    <t>3,9 p.p.</t>
  </si>
  <si>
    <t>9,2 p.p.</t>
  </si>
  <si>
    <t>2,9 p.p.</t>
  </si>
  <si>
    <t>0,6 p.p.</t>
  </si>
  <si>
    <t>-1,7 p.p.</t>
  </si>
  <si>
    <t>10,9 p.p.</t>
  </si>
  <si>
    <t>March 31, 2016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</si>
  <si>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</si>
  <si>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</si>
  <si>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</si>
  <si>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</si>
  <si>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</si>
  <si>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Income/(Loss) before tax</t>
  </si>
  <si>
    <t>Share of net (profits)/losses of associates</t>
  </si>
  <si>
    <t>Change in liabilities, excluding borrowings</t>
  </si>
  <si>
    <t>- transaction with a related party</t>
  </si>
  <si>
    <t>Consolidated value - 1st quarter of 2016</t>
  </si>
  <si>
    <t>Consolidated value - 1st quarter of 2015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</si>
  <si>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July 28, 2016</t>
    </r>
  </si>
  <si>
    <t>2nd quarter of 2016</t>
  </si>
  <si>
    <t>2nd quarter of 2015</t>
  </si>
  <si>
    <t>1st half of 2016</t>
  </si>
  <si>
    <t>1st half of 2015</t>
  </si>
  <si>
    <t>June 30, 2016</t>
  </si>
  <si>
    <t>June 30, 2015</t>
  </si>
  <si>
    <t>of which: six months ended June 30, 2015</t>
  </si>
  <si>
    <t>Balance as at June 30, 2015</t>
  </si>
  <si>
    <t>Six months ended June 30, 2016</t>
  </si>
  <si>
    <t>Balance as at June 30, 2016</t>
  </si>
  <si>
    <t>Issue of bonds</t>
  </si>
  <si>
    <t>Consolidated value - 1st half of 2016</t>
  </si>
  <si>
    <t>Consolidated value - 2nd quarter of 2016</t>
  </si>
  <si>
    <t>Consolidated value - 1st half of 2015</t>
  </si>
  <si>
    <t>Consolidated value - 2nd quarter of 2015</t>
  </si>
  <si>
    <t>June 30, 2016/
June 30, 2015</t>
  </si>
  <si>
    <t>2,2 p.p.</t>
  </si>
  <si>
    <t>-0,8 p.p.</t>
  </si>
  <si>
    <t>-1,0 p.p.</t>
  </si>
  <si>
    <t>3,3 p.p.</t>
  </si>
  <si>
    <t>3,6 p.p.</t>
  </si>
  <si>
    <t>2,8 p.p.</t>
  </si>
  <si>
    <t>2,5 p.p.</t>
  </si>
  <si>
    <t>4,0 p.p.</t>
  </si>
  <si>
    <t>3,7 p.p.</t>
  </si>
  <si>
    <t>0,5 p.p.</t>
  </si>
  <si>
    <t>-1,2 p.p.</t>
  </si>
  <si>
    <t>-0,4 p.p.</t>
  </si>
  <si>
    <t>-4,2 p.p.</t>
  </si>
  <si>
    <t>4,3 p.p.</t>
  </si>
  <si>
    <t>6,9 p.p.</t>
  </si>
  <si>
    <t>4,2 p.p.</t>
  </si>
  <si>
    <t>6,8 p.p.</t>
  </si>
  <si>
    <t>4,1 p.p.</t>
  </si>
  <si>
    <t>8,5 p.p.</t>
  </si>
  <si>
    <t>3,1 p.p.</t>
  </si>
  <si>
    <t>8,2 p.p.</t>
  </si>
  <si>
    <t>5,3 p.p.</t>
  </si>
  <si>
    <t>5,4 p.p.</t>
  </si>
  <si>
    <t>5,5 p.p.</t>
  </si>
  <si>
    <t>4,9 p.p.</t>
  </si>
  <si>
    <t>6,1 p.p.</t>
  </si>
  <si>
    <t>1,0 p.p.</t>
  </si>
  <si>
    <t>0,0 p.p.</t>
  </si>
  <si>
    <t>-2,1 p.p.</t>
  </si>
  <si>
    <t>5,7 p.p.</t>
  </si>
  <si>
    <t>9,5 p.p.</t>
  </si>
  <si>
    <t>8,3 p.p.</t>
  </si>
  <si>
    <t>-</t>
  </si>
  <si>
    <t>Interest paid and other financing cash outflows resulting from issue of bonds</t>
  </si>
  <si>
    <t>Increase in share capital of related parties</t>
  </si>
  <si>
    <t>* An associate accounted for in the consolidated financial statements using the equity method
** The Company excluded from consolidation, it does not pursue business activities</t>
  </si>
  <si>
    <t>3,0 p.p.</t>
  </si>
  <si>
    <t>Share of net profits/(losses) of associates</t>
  </si>
  <si>
    <t>Result on sale of real property</t>
  </si>
  <si>
    <t>Other comprehensive income/(loss), net of tax</t>
  </si>
  <si>
    <t>- accounting for business combination under common control</t>
  </si>
  <si>
    <t>- income tax relating to transaction with a shareholder</t>
  </si>
  <si>
    <t>Foreign exchange gains/losses</t>
  </si>
  <si>
    <t>Interest amnd other borrowing costs</t>
  </si>
  <si>
    <t>(Gain)/loss from investing activities</t>
  </si>
  <si>
    <t>Net cash outflow for acquisition of subsidiaries</t>
  </si>
  <si>
    <t>Proceeds from shareholder</t>
  </si>
  <si>
    <t>Net cash generated by/used in financing activities</t>
  </si>
  <si>
    <t>Operating profit/(loss) (EBIT)</t>
  </si>
  <si>
    <t>Finance income/(costs)</t>
  </si>
  <si>
    <t xml:space="preserve">  Net sales "like-for-like"</t>
  </si>
  <si>
    <t xml:space="preserve">  Operating EBITDA "like-for-like"</t>
  </si>
  <si>
    <t>7,2 p.p.</t>
  </si>
  <si>
    <t xml:space="preserve">Nationale-Nederlanden Otwarty Fundusz Emerytalny </t>
  </si>
  <si>
    <t>Others</t>
  </si>
  <si>
    <t>The list of Orbis S.A. shareholders determined on the basis of the list of shareholders empowered to attend the Annual General Meeting convened for June 2,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</si>
</sst>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  <numFmt numFmtId="170" formatCode="#,##0.0;\(#,##0.0\)"/>
  </numFmts>
  <fonts count="3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80808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60699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27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4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4" fillId="10" borderId="7" xfId="0" applyFont="1" applyFill="1" applyBorder="1" applyAlignment="1">
      <alignment horizontal="right" vertical="center"/>
    </xf>
    <xf numFmtId="168" fontId="24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4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5" fillId="0" borderId="0" xfId="359" applyNumberFormat="1" applyFont="1" applyFill="1" applyBorder="1"/>
    <xf numFmtId="166" fontId="24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left" vertical="center"/>
    </xf>
    <xf numFmtId="166" fontId="23" fillId="5" borderId="2" xfId="346" applyNumberFormat="1" applyFont="1" applyFill="1" applyBorder="1" applyAlignment="1">
      <alignment horizontal="right" vertical="center"/>
    </xf>
    <xf numFmtId="0" fontId="23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8" fillId="4" borderId="5" xfId="0" applyFont="1" applyFill="1" applyBorder="1" applyAlignment="1">
      <alignment horizontal="justify" vertical="center"/>
    </xf>
    <xf numFmtId="0" fontId="24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4" fillId="10" borderId="1" xfId="0" applyFont="1" applyFill="1" applyBorder="1" applyAlignment="1">
      <alignment horizontal="justify" vertical="center"/>
    </xf>
    <xf numFmtId="165" fontId="24" fillId="10" borderId="2" xfId="346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 wrapText="1"/>
    </xf>
    <xf numFmtId="165" fontId="24" fillId="10" borderId="5" xfId="346" applyNumberFormat="1" applyFont="1" applyFill="1" applyBorder="1" applyAlignment="1">
      <alignment horizontal="right" vertical="center"/>
    </xf>
    <xf numFmtId="165" fontId="24" fillId="10" borderId="7" xfId="346" applyNumberFormat="1" applyFont="1" applyFill="1" applyBorder="1" applyAlignment="1">
      <alignment horizontal="right" vertical="center"/>
    </xf>
    <xf numFmtId="165" fontId="24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4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4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5" fillId="9" borderId="0" xfId="0" applyNumberFormat="1" applyFont="1" applyFill="1" applyBorder="1" applyAlignment="1" applyProtection="1">
      <alignment horizontal="right" vertical="center"/>
      <protection locked="0"/>
    </xf>
    <xf numFmtId="165" fontId="24" fillId="10" borderId="2" xfId="0" applyNumberFormat="1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horizontal="left" vertical="center"/>
    </xf>
    <xf numFmtId="165" fontId="25" fillId="9" borderId="0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4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165" fontId="24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4" fillId="10" borderId="6" xfId="0" applyFont="1" applyFill="1" applyBorder="1" applyAlignment="1">
      <alignment horizontal="left" vertical="center" wrapText="1"/>
    </xf>
    <xf numFmtId="165" fontId="24" fillId="10" borderId="6" xfId="0" applyNumberFormat="1" applyFont="1" applyFill="1" applyBorder="1" applyAlignment="1">
      <alignment horizontal="right" vertical="center" wrapText="1"/>
    </xf>
    <xf numFmtId="165" fontId="24" fillId="5" borderId="2" xfId="0" applyNumberFormat="1" applyFont="1" applyFill="1" applyBorder="1" applyAlignment="1">
      <alignment horizontal="right" vertical="center" wrapText="1"/>
    </xf>
    <xf numFmtId="165" fontId="26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6" fillId="5" borderId="10" xfId="0" applyNumberFormat="1" applyFont="1" applyFill="1" applyBorder="1" applyAlignment="1">
      <alignment horizontal="right" vertical="center"/>
    </xf>
    <xf numFmtId="165" fontId="26" fillId="5" borderId="4" xfId="0" applyNumberFormat="1" applyFont="1" applyFill="1" applyBorder="1" applyAlignment="1">
      <alignment horizontal="right" vertical="center"/>
    </xf>
    <xf numFmtId="0" fontId="24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6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165" fontId="12" fillId="5" borderId="6" xfId="346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vertical="center"/>
    </xf>
    <xf numFmtId="0" fontId="24" fillId="0" borderId="5" xfId="0" applyFont="1" applyFill="1" applyBorder="1" applyAlignment="1">
      <alignment horizontal="left" vertical="center" wrapText="1"/>
    </xf>
    <xf numFmtId="0" fontId="27" fillId="10" borderId="5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166" fontId="25" fillId="5" borderId="2" xfId="346" applyNumberFormat="1" applyFont="1" applyFill="1" applyBorder="1" applyAlignment="1">
      <alignment horizontal="right" vertical="center" wrapText="1" indent="1"/>
    </xf>
    <xf numFmtId="0" fontId="25" fillId="2" borderId="0" xfId="0" applyFont="1" applyFill="1" applyAlignment="1">
      <alignment wrapText="1"/>
    </xf>
    <xf numFmtId="165" fontId="12" fillId="2" borderId="2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Border="1" applyAlignment="1" applyProtection="1">
      <alignment horizontal="right" vertical="center"/>
      <protection locked="0"/>
    </xf>
    <xf numFmtId="165" fontId="25" fillId="2" borderId="0" xfId="0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4" fillId="10" borderId="2" xfId="346" applyNumberFormat="1" applyFont="1" applyFill="1" applyBorder="1" applyAlignment="1">
      <alignment vertical="center"/>
    </xf>
    <xf numFmtId="165" fontId="24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24" fillId="2" borderId="6" xfId="0" applyNumberFormat="1" applyFont="1" applyFill="1" applyBorder="1" applyAlignment="1">
      <alignment horizontal="right" vertical="center" wrapText="1"/>
    </xf>
    <xf numFmtId="165" fontId="24" fillId="2" borderId="4" xfId="0" applyNumberFormat="1" applyFont="1" applyFill="1" applyBorder="1" applyAlignment="1">
      <alignment horizontal="right" vertical="center" wrapText="1"/>
    </xf>
    <xf numFmtId="165" fontId="24" fillId="2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6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165" fontId="6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5" fillId="2" borderId="0" xfId="0" applyNumberFormat="1" applyFont="1" applyFill="1"/>
    <xf numFmtId="169" fontId="25" fillId="5" borderId="2" xfId="0" applyNumberFormat="1" applyFont="1" applyFill="1" applyBorder="1" applyAlignment="1">
      <alignment horizontal="right" vertical="center"/>
    </xf>
    <xf numFmtId="49" fontId="12" fillId="5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Fill="1" applyBorder="1" applyAlignment="1">
      <alignment horizontal="right" vertical="center"/>
    </xf>
    <xf numFmtId="0" fontId="12" fillId="5" borderId="1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vertical="center"/>
    </xf>
    <xf numFmtId="0" fontId="12" fillId="2" borderId="3" xfId="0" quotePrefix="1" applyFont="1" applyFill="1" applyBorder="1" applyAlignment="1">
      <alignment vertical="center"/>
    </xf>
    <xf numFmtId="165" fontId="12" fillId="0" borderId="4" xfId="346" applyNumberFormat="1" applyFont="1" applyFill="1" applyBorder="1" applyAlignment="1">
      <alignment horizontal="right" vertical="center"/>
    </xf>
    <xf numFmtId="165" fontId="24" fillId="0" borderId="4" xfId="346" applyNumberFormat="1" applyFont="1" applyFill="1" applyBorder="1" applyAlignment="1">
      <alignment horizontal="right" vertical="center"/>
    </xf>
    <xf numFmtId="165" fontId="24" fillId="10" borderId="10" xfId="346" applyNumberFormat="1" applyFont="1" applyFill="1" applyBorder="1" applyAlignment="1">
      <alignment vertical="center"/>
    </xf>
    <xf numFmtId="165" fontId="12" fillId="5" borderId="10" xfId="346" applyNumberFormat="1" applyFont="1" applyFill="1" applyBorder="1" applyAlignment="1">
      <alignment vertical="center"/>
    </xf>
    <xf numFmtId="165" fontId="12" fillId="5" borderId="12" xfId="346" applyNumberFormat="1" applyFont="1" applyFill="1" applyBorder="1" applyAlignment="1">
      <alignment vertical="center"/>
    </xf>
    <xf numFmtId="165" fontId="12" fillId="5" borderId="11" xfId="346" applyNumberFormat="1" applyFont="1" applyFill="1" applyBorder="1" applyAlignment="1">
      <alignment vertical="center"/>
    </xf>
    <xf numFmtId="165" fontId="12" fillId="5" borderId="1" xfId="346" applyNumberFormat="1" applyFont="1" applyFill="1" applyBorder="1" applyAlignment="1">
      <alignment vertical="center"/>
    </xf>
    <xf numFmtId="165" fontId="24" fillId="5" borderId="10" xfId="346" applyNumberFormat="1" applyFont="1" applyFill="1" applyBorder="1" applyAlignment="1">
      <alignment vertical="center"/>
    </xf>
    <xf numFmtId="165" fontId="12" fillId="5" borderId="0" xfId="346" applyNumberFormat="1" applyFont="1" applyFill="1" applyBorder="1" applyAlignment="1">
      <alignment vertical="center"/>
    </xf>
    <xf numFmtId="170" fontId="12" fillId="0" borderId="7" xfId="0" applyNumberFormat="1" applyFont="1" applyBorder="1" applyAlignment="1">
      <alignment horizontal="right" vertical="center"/>
    </xf>
    <xf numFmtId="169" fontId="25" fillId="2" borderId="0" xfId="0" applyNumberFormat="1" applyFont="1" applyFill="1"/>
    <xf numFmtId="169" fontId="12" fillId="2" borderId="0" xfId="0" applyNumberFormat="1" applyFont="1" applyFill="1"/>
    <xf numFmtId="168" fontId="25" fillId="2" borderId="0" xfId="359" applyNumberFormat="1" applyFont="1" applyFill="1" applyBorder="1"/>
    <xf numFmtId="166" fontId="25" fillId="5" borderId="10" xfId="346" applyNumberFormat="1" applyFont="1" applyFill="1" applyBorder="1" applyAlignment="1">
      <alignment horizontal="right" vertical="center" wrapText="1" indent="1"/>
    </xf>
    <xf numFmtId="168" fontId="27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165" fontId="24" fillId="10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165" fontId="24" fillId="10" borderId="4" xfId="346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justify" vertical="center"/>
    </xf>
    <xf numFmtId="165" fontId="24" fillId="0" borderId="11" xfId="346" applyNumberFormat="1" applyFont="1" applyBorder="1" applyAlignment="1">
      <alignment vertical="center"/>
    </xf>
    <xf numFmtId="165" fontId="24" fillId="0" borderId="11" xfId="346" applyNumberFormat="1" applyFont="1" applyFill="1" applyBorder="1" applyAlignment="1">
      <alignment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5" fontId="12" fillId="0" borderId="0" xfId="0" applyNumberFormat="1" applyFont="1" applyFill="1"/>
    <xf numFmtId="0" fontId="27" fillId="0" borderId="6" xfId="0" applyFont="1" applyFill="1" applyBorder="1" applyAlignment="1">
      <alignment horizontal="center" vertical="center" wrapText="1"/>
    </xf>
    <xf numFmtId="168" fontId="32" fillId="2" borderId="0" xfId="0" applyNumberFormat="1" applyFont="1" applyFill="1"/>
    <xf numFmtId="0" fontId="32" fillId="2" borderId="0" xfId="0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/>
    </xf>
    <xf numFmtId="168" fontId="12" fillId="0" borderId="0" xfId="348" applyNumberFormat="1" applyFont="1" applyFill="1" applyAlignment="1">
      <alignment horizontal="right"/>
    </xf>
    <xf numFmtId="0" fontId="12" fillId="5" borderId="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24" fillId="0" borderId="2" xfId="346" applyNumberFormat="1" applyFont="1" applyBorder="1" applyAlignment="1">
      <alignment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28575</xdr:rowOff>
    </xdr:from>
    <xdr:to>
      <xdr:col>4</xdr:col>
      <xdr:colOff>966470</xdr:colOff>
      <xdr:row>34</xdr:row>
      <xdr:rowOff>20320</xdr:rowOff>
    </xdr:to>
    <xdr:grpSp>
      <xdr:nvGrpSpPr>
        <xdr:cNvPr id="76" name="Kanwa 216"/>
        <xdr:cNvGrpSpPr/>
      </xdr:nvGrpSpPr>
      <xdr:grpSpPr>
        <a:xfrm>
          <a:off x="276225" y="847725"/>
          <a:ext cx="9043670" cy="5706745"/>
          <a:chOff x="0" y="0"/>
          <a:chExt cx="9034145" cy="5706745"/>
        </a:xfrm>
      </xdr:grpSpPr>
      <xdr:sp macro="" textlink="">
        <xdr:nvSpPr>
          <xdr:cNvPr id="77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78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</a:t>
            </a:r>
            <a:r>
              <a:rPr lang="pl-PL" sz="1000" baseline="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company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9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       SUBSIDIARIES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0" name="Text Box 6"/>
          <xdr:cNvSpPr txBox="1">
            <a:spLocks noChangeArrowheads="1"/>
          </xdr:cNvSpPr>
        </xdr:nvSpPr>
        <xdr:spPr bwMode="auto">
          <a:xfrm>
            <a:off x="5080" y="125730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1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Hekon-Hotele Ekonomiczne S.A.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2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3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4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85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6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7" name="Line 13"/>
          <xdr:cNvCxnSpPr/>
        </xdr:nvCxnSpPr>
        <xdr:spPr bwMode="auto">
          <a:xfrm flipH="1">
            <a:off x="4791076" y="136906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9" name="Line 15"/>
          <xdr:cNvCxnSpPr/>
        </xdr:nvCxnSpPr>
        <xdr:spPr bwMode="auto">
          <a:xfrm flipH="1">
            <a:off x="4785361" y="275653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0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1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2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80,00%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5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7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38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0" name="Line 22"/>
          <xdr:cNvCxnSpPr/>
        </xdr:nvCxnSpPr>
        <xdr:spPr bwMode="auto">
          <a:xfrm>
            <a:off x="2633980" y="1485900"/>
            <a:ext cx="1136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1" name="Line 23"/>
          <xdr:cNvCxnSpPr/>
        </xdr:nvCxnSpPr>
        <xdr:spPr bwMode="auto">
          <a:xfrm flipH="1">
            <a:off x="1833880" y="1371600"/>
            <a:ext cx="8001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2" name="Text Box 24"/>
          <xdr:cNvSpPr txBox="1">
            <a:spLocks noChangeArrowheads="1"/>
          </xdr:cNvSpPr>
        </xdr:nvSpPr>
        <xdr:spPr bwMode="auto">
          <a:xfrm>
            <a:off x="1948815" y="1257300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33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WT Wil</a:t>
            </a: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kasy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,33%</a:t>
            </a: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25"/>
          <xdr:cNvSpPr txBox="1">
            <a:spLocks noChangeArrowheads="1"/>
          </xdr:cNvSpPr>
        </xdr:nvSpPr>
        <xdr:spPr bwMode="auto">
          <a:xfrm>
            <a:off x="1948815" y="1942465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20,00%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4" name="Line 26"/>
          <xdr:cNvCxnSpPr/>
        </xdr:nvCxnSpPr>
        <xdr:spPr bwMode="auto">
          <a:xfrm>
            <a:off x="2519045" y="2056765"/>
            <a:ext cx="2286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27"/>
          <xdr:cNvCxnSpPr/>
        </xdr:nvCxnSpPr>
        <xdr:spPr bwMode="auto">
          <a:xfrm>
            <a:off x="2633980" y="1371600"/>
            <a:ext cx="0" cy="342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28"/>
          <xdr:cNvCxnSpPr/>
        </xdr:nvCxnSpPr>
        <xdr:spPr bwMode="auto">
          <a:xfrm flipH="1">
            <a:off x="2177416" y="1714500"/>
            <a:ext cx="4565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0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4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8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5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4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5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6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7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8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9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0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1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2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45"/>
          <xdr:cNvCxnSpPr>
            <a:cxnSpLocks noChangeShapeType="1"/>
            <a:stCxn id="86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95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6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7" name="Text Box 59"/>
          <xdr:cNvSpPr txBox="1">
            <a:spLocks noChangeArrowheads="1"/>
          </xdr:cNvSpPr>
        </xdr:nvSpPr>
        <xdr:spPr bwMode="auto">
          <a:xfrm>
            <a:off x="19030" y="287210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9" name="Text Box 61"/>
          <xdr:cNvSpPr txBox="1">
            <a:spLocks noChangeArrowheads="1"/>
          </xdr:cNvSpPr>
        </xdr:nvSpPr>
        <xdr:spPr bwMode="auto">
          <a:xfrm>
            <a:off x="6350" y="342836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hu-HU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Blaha Hotel Kft.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0" name="Text Box 62"/>
          <xdr:cNvSpPr txBox="1">
            <a:spLocks noChangeArrowheads="1"/>
          </xdr:cNvSpPr>
        </xdr:nvSpPr>
        <xdr:spPr bwMode="auto">
          <a:xfrm>
            <a:off x="0" y="39992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Novy Smichov Gate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1" name="Text Box 63"/>
          <xdr:cNvSpPr txBox="1">
            <a:spLocks noChangeArrowheads="1"/>
          </xdr:cNvSpPr>
        </xdr:nvSpPr>
        <xdr:spPr bwMode="auto">
          <a:xfrm>
            <a:off x="6350" y="433514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2" name="Text Box 64"/>
          <xdr:cNvSpPr txBox="1">
            <a:spLocks noChangeArrowheads="1"/>
          </xdr:cNvSpPr>
        </xdr:nvSpPr>
        <xdr:spPr bwMode="auto">
          <a:xfrm>
            <a:off x="0" y="464439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3" name="Text Box 65"/>
          <xdr:cNvSpPr txBox="1">
            <a:spLocks noChangeArrowheads="1"/>
          </xdr:cNvSpPr>
        </xdr:nvSpPr>
        <xdr:spPr bwMode="auto">
          <a:xfrm>
            <a:off x="1947545" y="287210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5" name="Text Box 67"/>
          <xdr:cNvSpPr txBox="1">
            <a:spLocks noChangeArrowheads="1"/>
          </xdr:cNvSpPr>
        </xdr:nvSpPr>
        <xdr:spPr bwMode="auto">
          <a:xfrm>
            <a:off x="1948815" y="34302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44,42%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6" name="Text Box 68"/>
          <xdr:cNvSpPr txBox="1">
            <a:spLocks noChangeArrowheads="1"/>
          </xdr:cNvSpPr>
        </xdr:nvSpPr>
        <xdr:spPr bwMode="auto">
          <a:xfrm>
            <a:off x="1947545" y="399542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7" name="Text Box 69"/>
          <xdr:cNvSpPr txBox="1">
            <a:spLocks noChangeArrowheads="1"/>
          </xdr:cNvSpPr>
        </xdr:nvSpPr>
        <xdr:spPr bwMode="auto">
          <a:xfrm>
            <a:off x="1947545" y="433705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8" name="Text Box 70"/>
          <xdr:cNvSpPr txBox="1">
            <a:spLocks noChangeArrowheads="1"/>
          </xdr:cNvSpPr>
        </xdr:nvSpPr>
        <xdr:spPr bwMode="auto">
          <a:xfrm>
            <a:off x="1947545" y="464439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09" name="Line 71"/>
          <xdr:cNvCxnSpPr/>
        </xdr:nvCxnSpPr>
        <xdr:spPr bwMode="auto">
          <a:xfrm flipH="1">
            <a:off x="4785361" y="38855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0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11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2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13" name="AutoShape 79"/>
          <xdr:cNvCxnSpPr>
            <a:cxnSpLocks noChangeShapeType="1"/>
          </xdr:cNvCxnSpPr>
        </xdr:nvCxnSpPr>
        <xdr:spPr bwMode="auto">
          <a:xfrm flipH="1">
            <a:off x="2633980" y="3302000"/>
            <a:ext cx="9144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4" name="AutoShape 80"/>
          <xdr:cNvCxnSpPr>
            <a:cxnSpLocks noChangeShapeType="1"/>
          </xdr:cNvCxnSpPr>
        </xdr:nvCxnSpPr>
        <xdr:spPr bwMode="auto">
          <a:xfrm>
            <a:off x="2518410" y="2987040"/>
            <a:ext cx="115570" cy="42989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81"/>
          <xdr:cNvCxnSpPr>
            <a:cxnSpLocks noChangeShapeType="1"/>
            <a:stCxn id="205" idx="3"/>
          </xdr:cNvCxnSpPr>
        </xdr:nvCxnSpPr>
        <xdr:spPr bwMode="auto">
          <a:xfrm flipV="1">
            <a:off x="2519680" y="3268981"/>
            <a:ext cx="115570" cy="27622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7" name="AutoShape 83"/>
          <xdr:cNvCxnSpPr>
            <a:cxnSpLocks noChangeShapeType="1"/>
            <a:stCxn id="203" idx="1"/>
            <a:endCxn id="197" idx="3"/>
          </xdr:cNvCxnSpPr>
        </xdr:nvCxnSpPr>
        <xdr:spPr bwMode="auto">
          <a:xfrm flipH="1" flipV="1">
            <a:off x="1846560" y="2985135"/>
            <a:ext cx="10098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9" name="AutoShape 85"/>
          <xdr:cNvCxnSpPr>
            <a:cxnSpLocks noChangeShapeType="1"/>
            <a:stCxn id="205" idx="1"/>
            <a:endCxn id="199" idx="3"/>
          </xdr:cNvCxnSpPr>
        </xdr:nvCxnSpPr>
        <xdr:spPr bwMode="auto">
          <a:xfrm flipH="1" flipV="1">
            <a:off x="1833880" y="3541395"/>
            <a:ext cx="11493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0" name="AutoShape 86"/>
          <xdr:cNvCxnSpPr>
            <a:cxnSpLocks noChangeShapeType="1"/>
            <a:stCxn id="206" idx="1"/>
            <a:endCxn id="200" idx="3"/>
          </xdr:cNvCxnSpPr>
        </xdr:nvCxnSpPr>
        <xdr:spPr bwMode="auto">
          <a:xfrm flipH="1">
            <a:off x="1827530" y="411035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1" name="AutoShape 87"/>
          <xdr:cNvCxnSpPr>
            <a:cxnSpLocks noChangeShapeType="1"/>
            <a:stCxn id="207" idx="1"/>
            <a:endCxn id="201" idx="3"/>
          </xdr:cNvCxnSpPr>
        </xdr:nvCxnSpPr>
        <xdr:spPr bwMode="auto">
          <a:xfrm flipH="1" flipV="1">
            <a:off x="1833880" y="4448175"/>
            <a:ext cx="11366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2" name="AutoShape 88"/>
          <xdr:cNvCxnSpPr>
            <a:cxnSpLocks noChangeShapeType="1"/>
            <a:stCxn id="208" idx="1"/>
            <a:endCxn id="202" idx="3"/>
          </xdr:cNvCxnSpPr>
        </xdr:nvCxnSpPr>
        <xdr:spPr bwMode="auto">
          <a:xfrm flipH="1" flipV="1">
            <a:off x="1827530" y="475742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3" name="AutoShape 89"/>
          <xdr:cNvCxnSpPr>
            <a:cxnSpLocks noChangeShapeType="1"/>
          </xdr:cNvCxnSpPr>
        </xdr:nvCxnSpPr>
        <xdr:spPr bwMode="auto">
          <a:xfrm flipH="1">
            <a:off x="2633980" y="4110355"/>
            <a:ext cx="1270" cy="64706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4" name="AutoShape 90"/>
          <xdr:cNvCxnSpPr>
            <a:cxnSpLocks noChangeShapeType="1"/>
            <a:endCxn id="196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91"/>
          <xdr:cNvCxnSpPr>
            <a:cxnSpLocks noChangeShapeType="1"/>
            <a:stCxn id="206" idx="3"/>
          </xdr:cNvCxnSpPr>
        </xdr:nvCxnSpPr>
        <xdr:spPr bwMode="auto">
          <a:xfrm>
            <a:off x="2518410" y="411035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6" name="AutoShape 92"/>
          <xdr:cNvCxnSpPr>
            <a:cxnSpLocks noChangeShapeType="1"/>
            <a:stCxn id="208" idx="3"/>
          </xdr:cNvCxnSpPr>
        </xdr:nvCxnSpPr>
        <xdr:spPr bwMode="auto">
          <a:xfrm flipV="1">
            <a:off x="2518410" y="4757421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7" name="AutoShape 93"/>
          <xdr:cNvCxnSpPr>
            <a:cxnSpLocks noChangeShapeType="1"/>
            <a:stCxn id="207" idx="3"/>
          </xdr:cNvCxnSpPr>
        </xdr:nvCxnSpPr>
        <xdr:spPr bwMode="auto">
          <a:xfrm flipV="1">
            <a:off x="2518410" y="4448175"/>
            <a:ext cx="115570" cy="381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pa%20Orbis_spreadsheet_1H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RZiS i spr. z całkowitych doch."/>
      <sheetName val="Spr. z sytuacji finansowej"/>
      <sheetName val="Zmiany w kapitale"/>
      <sheetName val="Przepływy pieniężne"/>
      <sheetName val="Spr. segmentowa"/>
      <sheetName val="RZiS_analityczny"/>
      <sheetName val="Wskaźniki operacyjne"/>
      <sheetName val="Baza hotelowa"/>
      <sheetName val="Klienci"/>
      <sheetName val="Zatrudnienie"/>
      <sheetName val="Struktura Grupy"/>
      <sheetName val="Akcjonariat"/>
    </sheetNames>
    <sheetDataSet>
      <sheetData sheetId="0"/>
      <sheetData sheetId="1">
        <row r="26">
          <cell r="G26">
            <v>90638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zoomScaleNormal="100" workbookViewId="0">
      <selection activeCell="F1" sqref="F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87" t="s">
        <v>223</v>
      </c>
      <c r="B2" s="188"/>
    </row>
    <row r="4" spans="1:7" ht="15.75" x14ac:dyDescent="0.25">
      <c r="A4" s="189" t="s">
        <v>30</v>
      </c>
      <c r="B4" s="189"/>
      <c r="C4" s="3"/>
    </row>
    <row r="5" spans="1:7" ht="15.75" x14ac:dyDescent="0.25">
      <c r="A5" s="16" t="s">
        <v>0</v>
      </c>
      <c r="B5" s="129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30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30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30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30" t="str">
        <f>'Segment reporting'!_Toc293035359</f>
        <v>Segment reporting</v>
      </c>
      <c r="C9" s="3"/>
      <c r="D9" s="3"/>
      <c r="E9" s="3"/>
      <c r="F9" s="3"/>
      <c r="G9" s="3"/>
    </row>
    <row r="10" spans="1:7" ht="15.75" x14ac:dyDescent="0.25">
      <c r="A10" s="20">
        <v>6</v>
      </c>
      <c r="B10" s="130" t="str">
        <f>'Income statement - analytical'!_Toc293035359</f>
        <v>Income statement – analytical approach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30" t="str">
        <f>'Operating ratios'!_Toc293035359</f>
        <v>Operating ratios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30" t="str">
        <f>'Hotel portfolio'!_Toc293035359</f>
        <v>The Orbis Group’s hotel portfolio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30" t="str">
        <f>Clients!_Toc293035359</f>
        <v>Structure of the Orbis Group's clients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30" t="str">
        <f>Employment!_Toc293035359</f>
        <v>Average employment in Orbis Group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30" t="str">
        <f>'Structure of the Group'!_Toc293035359</f>
        <v>The structure of the Group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30" t="str">
        <f>Shareholders!_Toc293035359</f>
        <v>The Issuer’s shareholders</v>
      </c>
      <c r="C16" s="3"/>
      <c r="D16" s="3"/>
      <c r="E16" s="3"/>
      <c r="F16" s="3"/>
      <c r="G16" s="3"/>
    </row>
    <row r="17" spans="1:3" x14ac:dyDescent="0.2">
      <c r="A17" s="3"/>
      <c r="B17" s="3"/>
      <c r="C17" s="3"/>
    </row>
    <row r="18" spans="1:3" x14ac:dyDescent="0.2">
      <c r="A18" s="1"/>
      <c r="B18" s="3"/>
    </row>
    <row r="19" spans="1:3" x14ac:dyDescent="0.2">
      <c r="B19" s="19"/>
    </row>
    <row r="20" spans="1:3" x14ac:dyDescent="0.2">
      <c r="B20" s="19"/>
    </row>
    <row r="23" spans="1:3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4" location="Zatrudnienie!A1" display="6."/>
    <hyperlink ref="A15" location="'Struktura Grupy'!A1" display="7."/>
    <hyperlink ref="A16" location="Akcjonariat!A1" display="8."/>
    <hyperlink ref="A10" location="RZiS_analityczny!A1" display="RZiS_analityczny!A1"/>
    <hyperlink ref="A11" location="'Wskaźniki operacyjne'!A1" display="7."/>
    <hyperlink ref="A12" location="'Baza hotelowa'!A1" display="6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Segment reporting'!A1" display="'Segment reporting'!A1"/>
    <hyperlink ref="B14" location="Employment!A1" display="Employment!A1"/>
    <hyperlink ref="B15" location="'Structure of the Group'!A1" display="'Structure of the Group'!A1"/>
    <hyperlink ref="B16" location="Shareholders!A1" display="Shareholders!A1"/>
    <hyperlink ref="B10" location="'Income statement - analytical'!A1" display="'Income statement - analytical'!A1"/>
    <hyperlink ref="B11" location="'Operating ratios'!A1" display="'Operating ratios'!A1"/>
    <hyperlink ref="B12" location="'Hotel portfolio'!A1" display="'Hotel portfolio'!A1"/>
    <hyperlink ref="B13" location="Clients!A1" display="Clients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workbookViewId="0">
      <selection activeCell="F1" sqref="F1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139</v>
      </c>
    </row>
    <row r="4" spans="1:5" x14ac:dyDescent="0.2">
      <c r="B4" s="222" t="s">
        <v>226</v>
      </c>
      <c r="C4" s="223" t="s">
        <v>141</v>
      </c>
      <c r="D4" s="223" t="s">
        <v>142</v>
      </c>
      <c r="E4" s="57"/>
    </row>
    <row r="5" spans="1:5" ht="15.75" thickBot="1" x14ac:dyDescent="0.25">
      <c r="B5" s="191"/>
      <c r="C5" s="224"/>
      <c r="D5" s="224"/>
      <c r="E5" s="57"/>
    </row>
    <row r="6" spans="1:5" ht="16.5" thickTop="1" thickBot="1" x14ac:dyDescent="0.25">
      <c r="B6" s="29" t="s">
        <v>140</v>
      </c>
      <c r="C6" s="57">
        <v>0.61899999999999999</v>
      </c>
      <c r="D6" s="57">
        <v>0.38100000000000001</v>
      </c>
    </row>
    <row r="7" spans="1:5" ht="16.5" thickTop="1" thickBot="1" x14ac:dyDescent="0.25">
      <c r="B7" s="12" t="s">
        <v>115</v>
      </c>
      <c r="C7" s="57">
        <v>0.68799999999999994</v>
      </c>
      <c r="D7" s="57">
        <v>0.312</v>
      </c>
    </row>
    <row r="8" spans="1:5" ht="15.75" thickTop="1" x14ac:dyDescent="0.2">
      <c r="B8" s="35" t="s">
        <v>116</v>
      </c>
      <c r="C8" s="57">
        <v>0.49</v>
      </c>
      <c r="D8" s="57">
        <v>0.51</v>
      </c>
    </row>
    <row r="9" spans="1:5" x14ac:dyDescent="0.2">
      <c r="B9" s="35" t="s">
        <v>117</v>
      </c>
      <c r="C9" s="57">
        <v>0.41</v>
      </c>
      <c r="D9" s="57">
        <v>0.59</v>
      </c>
    </row>
    <row r="10" spans="1:5" x14ac:dyDescent="0.2">
      <c r="B10" s="22" t="s">
        <v>118</v>
      </c>
      <c r="C10" s="57">
        <v>0.58599999999999997</v>
      </c>
      <c r="D10" s="57">
        <v>0.41399999999999998</v>
      </c>
    </row>
    <row r="11" spans="1:5" x14ac:dyDescent="0.2">
      <c r="E11" s="57"/>
    </row>
    <row r="12" spans="1:5" x14ac:dyDescent="0.2">
      <c r="B12" s="222" t="s">
        <v>227</v>
      </c>
      <c r="C12" s="223" t="s">
        <v>141</v>
      </c>
      <c r="D12" s="223" t="s">
        <v>142</v>
      </c>
      <c r="E12" s="57"/>
    </row>
    <row r="13" spans="1:5" ht="15.75" thickBot="1" x14ac:dyDescent="0.25">
      <c r="B13" s="191"/>
      <c r="C13" s="224"/>
      <c r="D13" s="224"/>
      <c r="E13" s="57"/>
    </row>
    <row r="14" spans="1:5" ht="16.5" thickTop="1" thickBot="1" x14ac:dyDescent="0.25">
      <c r="B14" s="29" t="s">
        <v>140</v>
      </c>
      <c r="C14" s="57">
        <v>0.57099999999999995</v>
      </c>
      <c r="D14" s="57">
        <v>0.42899999999999999</v>
      </c>
    </row>
    <row r="15" spans="1:5" ht="16.5" thickTop="1" thickBot="1" x14ac:dyDescent="0.25">
      <c r="B15" s="12" t="s">
        <v>115</v>
      </c>
      <c r="C15" s="57">
        <v>0.63600000000000001</v>
      </c>
      <c r="D15" s="57">
        <v>0.36399999999999999</v>
      </c>
    </row>
    <row r="16" spans="1:5" ht="15.75" thickTop="1" x14ac:dyDescent="0.2">
      <c r="B16" s="35" t="s">
        <v>116</v>
      </c>
      <c r="C16" s="57">
        <v>0.438</v>
      </c>
      <c r="D16" s="57">
        <v>0.56200000000000006</v>
      </c>
    </row>
    <row r="17" spans="2:5" x14ac:dyDescent="0.2">
      <c r="B17" s="35" t="s">
        <v>117</v>
      </c>
      <c r="C17" s="57">
        <v>0.34599999999999997</v>
      </c>
      <c r="D17" s="57">
        <v>0.65400000000000003</v>
      </c>
    </row>
    <row r="18" spans="2:5" x14ac:dyDescent="0.2">
      <c r="B18" s="22" t="s">
        <v>118</v>
      </c>
      <c r="C18" s="57">
        <v>0.65400000000000003</v>
      </c>
      <c r="D18" s="57">
        <v>0.34599999999999997</v>
      </c>
    </row>
    <row r="19" spans="2:5" x14ac:dyDescent="0.2">
      <c r="E19" s="57"/>
    </row>
    <row r="20" spans="2:5" x14ac:dyDescent="0.2">
      <c r="B20" s="222" t="s">
        <v>224</v>
      </c>
      <c r="C20" s="223" t="s">
        <v>141</v>
      </c>
      <c r="D20" s="223" t="s">
        <v>142</v>
      </c>
      <c r="E20" s="57"/>
    </row>
    <row r="21" spans="2:5" ht="15.75" thickBot="1" x14ac:dyDescent="0.25">
      <c r="B21" s="191"/>
      <c r="C21" s="224"/>
      <c r="D21" s="224"/>
      <c r="E21" s="57"/>
    </row>
    <row r="22" spans="2:5" ht="16.5" thickTop="1" thickBot="1" x14ac:dyDescent="0.25">
      <c r="B22" s="29" t="s">
        <v>140</v>
      </c>
      <c r="C22" s="57">
        <v>0.60599999999999998</v>
      </c>
      <c r="D22" s="57">
        <v>0.39400000000000002</v>
      </c>
      <c r="E22" s="57"/>
    </row>
    <row r="23" spans="2:5" ht="16.5" thickTop="1" thickBot="1" x14ac:dyDescent="0.25">
      <c r="B23" s="12" t="s">
        <v>115</v>
      </c>
      <c r="C23" s="57">
        <v>0.67100000000000004</v>
      </c>
      <c r="D23" s="57">
        <v>0.32900000000000001</v>
      </c>
      <c r="E23" s="57"/>
    </row>
    <row r="24" spans="2:5" ht="15.75" thickTop="1" x14ac:dyDescent="0.2">
      <c r="B24" s="35" t="s">
        <v>116</v>
      </c>
      <c r="C24" s="57">
        <v>0.47799999999999998</v>
      </c>
      <c r="D24" s="57">
        <v>0.52200000000000002</v>
      </c>
      <c r="E24" s="57"/>
    </row>
    <row r="25" spans="2:5" x14ac:dyDescent="0.2">
      <c r="B25" s="35" t="s">
        <v>117</v>
      </c>
      <c r="C25" s="57">
        <v>0.443</v>
      </c>
      <c r="D25" s="57">
        <v>0.55700000000000005</v>
      </c>
      <c r="E25" s="57"/>
    </row>
    <row r="26" spans="2:5" x14ac:dyDescent="0.2">
      <c r="B26" s="22" t="s">
        <v>118</v>
      </c>
      <c r="C26" s="57">
        <v>0.59299999999999997</v>
      </c>
      <c r="D26" s="57">
        <v>0.40699999999999997</v>
      </c>
      <c r="E26" s="57"/>
    </row>
    <row r="27" spans="2:5" x14ac:dyDescent="0.2">
      <c r="E27" s="57"/>
    </row>
    <row r="28" spans="2:5" x14ac:dyDescent="0.2">
      <c r="B28" s="222" t="s">
        <v>225</v>
      </c>
      <c r="C28" s="223" t="s">
        <v>141</v>
      </c>
      <c r="D28" s="223" t="s">
        <v>142</v>
      </c>
      <c r="E28" s="57"/>
    </row>
    <row r="29" spans="2:5" ht="15.75" thickBot="1" x14ac:dyDescent="0.25">
      <c r="B29" s="191"/>
      <c r="C29" s="224"/>
      <c r="D29" s="224"/>
      <c r="E29" s="57"/>
    </row>
    <row r="30" spans="2:5" ht="16.5" thickTop="1" thickBot="1" x14ac:dyDescent="0.25">
      <c r="B30" s="29" t="s">
        <v>140</v>
      </c>
      <c r="C30" s="57">
        <v>0.53454663175970496</v>
      </c>
      <c r="D30" s="57">
        <v>0.46545336824029504</v>
      </c>
      <c r="E30" s="57"/>
    </row>
    <row r="31" spans="2:5" ht="16.5" thickTop="1" thickBot="1" x14ac:dyDescent="0.25">
      <c r="B31" s="12" t="s">
        <v>115</v>
      </c>
      <c r="C31" s="57">
        <v>0.60260146052112296</v>
      </c>
      <c r="D31" s="57">
        <v>0.39739853947887716</v>
      </c>
      <c r="E31" s="57"/>
    </row>
    <row r="32" spans="2:5" ht="15.75" thickTop="1" x14ac:dyDescent="0.2">
      <c r="B32" s="35" t="s">
        <v>116</v>
      </c>
      <c r="C32" s="57">
        <v>0.38878404334734068</v>
      </c>
      <c r="D32" s="57">
        <v>0.61121595665265926</v>
      </c>
      <c r="E32" s="57"/>
    </row>
    <row r="33" spans="2:5" x14ac:dyDescent="0.2">
      <c r="B33" s="35" t="s">
        <v>117</v>
      </c>
      <c r="C33" s="57">
        <v>0.3630248297710395</v>
      </c>
      <c r="D33" s="57">
        <v>0.63697517022896055</v>
      </c>
      <c r="E33" s="57"/>
    </row>
    <row r="34" spans="2:5" x14ac:dyDescent="0.2">
      <c r="B34" s="22" t="s">
        <v>118</v>
      </c>
      <c r="C34" s="57">
        <v>0.6338546129677235</v>
      </c>
      <c r="D34" s="57">
        <v>0.3661453870322765</v>
      </c>
      <c r="E34" s="57"/>
    </row>
    <row r="35" spans="2:5" x14ac:dyDescent="0.2">
      <c r="E35" s="57"/>
    </row>
    <row r="38" spans="2:5" x14ac:dyDescent="0.2">
      <c r="E38" s="57"/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>
      <selection activeCell="A13" sqref="A1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A3" s="9"/>
      <c r="B3" s="15" t="s">
        <v>143</v>
      </c>
    </row>
    <row r="4" spans="1:5" ht="22.5" customHeight="1" thickTop="1" x14ac:dyDescent="0.2">
      <c r="B4" s="216"/>
      <c r="C4" s="205" t="s">
        <v>228</v>
      </c>
      <c r="D4" s="205" t="s">
        <v>229</v>
      </c>
      <c r="E4" s="205" t="s">
        <v>196</v>
      </c>
    </row>
    <row r="5" spans="1:5" ht="22.5" customHeight="1" thickBot="1" x14ac:dyDescent="0.25">
      <c r="B5" s="218"/>
      <c r="C5" s="206"/>
      <c r="D5" s="206"/>
      <c r="E5" s="206"/>
    </row>
    <row r="6" spans="1:5" ht="16.5" thickTop="1" thickBot="1" x14ac:dyDescent="0.25">
      <c r="B6" s="12" t="s">
        <v>115</v>
      </c>
      <c r="C6" s="110">
        <v>2500</v>
      </c>
      <c r="D6" s="110">
        <v>2460</v>
      </c>
      <c r="E6" s="159">
        <f>(C6-D6)/D6</f>
        <v>1.6260162601626018E-2</v>
      </c>
    </row>
    <row r="7" spans="1:5" ht="16.5" thickTop="1" thickBot="1" x14ac:dyDescent="0.25">
      <c r="B7" s="12" t="s">
        <v>116</v>
      </c>
      <c r="C7" s="48">
        <v>884</v>
      </c>
      <c r="D7" s="160">
        <v>838</v>
      </c>
      <c r="E7" s="159">
        <f>(C7-D7)/D7</f>
        <v>5.4892601431980909E-2</v>
      </c>
    </row>
    <row r="8" spans="1:5" ht="16.5" thickTop="1" thickBot="1" x14ac:dyDescent="0.25">
      <c r="B8" s="12" t="s">
        <v>117</v>
      </c>
      <c r="C8" s="48">
        <v>212</v>
      </c>
      <c r="D8" s="160">
        <v>203</v>
      </c>
      <c r="E8" s="159">
        <f>(C8-D8)/D8</f>
        <v>4.4334975369458129E-2</v>
      </c>
    </row>
    <row r="9" spans="1:5" ht="16.5" thickTop="1" thickBot="1" x14ac:dyDescent="0.25">
      <c r="B9" s="12" t="s">
        <v>118</v>
      </c>
      <c r="C9" s="48">
        <v>261</v>
      </c>
      <c r="D9" s="110">
        <v>244</v>
      </c>
      <c r="E9" s="49">
        <f>(C9-D9)/D9</f>
        <v>6.9672131147540978E-2</v>
      </c>
    </row>
    <row r="10" spans="1:5" ht="16.5" thickTop="1" thickBot="1" x14ac:dyDescent="0.25">
      <c r="B10" s="34" t="s">
        <v>77</v>
      </c>
      <c r="C10" s="50">
        <f>SUM(C6:C9)</f>
        <v>3857</v>
      </c>
      <c r="D10" s="50">
        <f>SUM(D6:D9)</f>
        <v>3745</v>
      </c>
      <c r="E10" s="161">
        <f>(C10-D10)/D10</f>
        <v>2.9906542056074768E-2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6"/>
  <sheetViews>
    <sheetView zoomScaleNormal="100" workbookViewId="0">
      <selection activeCell="B36" sqref="B36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144</v>
      </c>
    </row>
    <row r="4" spans="1:2" x14ac:dyDescent="0.2">
      <c r="B4" s="17"/>
    </row>
    <row r="36" spans="2:2" ht="31.5" customHeight="1" x14ac:dyDescent="0.2">
      <c r="B36" s="111" t="s">
        <v>275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2"/>
  <sheetViews>
    <sheetView workbookViewId="0">
      <selection activeCell="B10" sqref="B1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146</v>
      </c>
    </row>
    <row r="4" spans="1:4" ht="46.5" customHeight="1" thickTop="1" thickBot="1" x14ac:dyDescent="0.25">
      <c r="B4" s="51" t="s">
        <v>145</v>
      </c>
      <c r="C4" s="52" t="s">
        <v>147</v>
      </c>
      <c r="D4" s="52" t="s">
        <v>148</v>
      </c>
    </row>
    <row r="5" spans="1:4" ht="16.5" thickTop="1" thickBot="1" x14ac:dyDescent="0.25">
      <c r="B5" s="12" t="s">
        <v>13</v>
      </c>
      <c r="C5" s="53">
        <v>24276415</v>
      </c>
      <c r="D5" s="44">
        <v>52.69</v>
      </c>
    </row>
    <row r="6" spans="1:4" ht="16.5" thickTop="1" thickBot="1" x14ac:dyDescent="0.25">
      <c r="B6" s="54" t="s">
        <v>212</v>
      </c>
      <c r="C6" s="55">
        <v>2303849</v>
      </c>
      <c r="D6" s="56">
        <v>4.99</v>
      </c>
    </row>
    <row r="7" spans="1:4" ht="16.5" thickTop="1" thickBot="1" x14ac:dyDescent="0.25">
      <c r="B7" s="12" t="s">
        <v>14</v>
      </c>
      <c r="C7" s="53">
        <v>4589000</v>
      </c>
      <c r="D7" s="44">
        <v>9.9600000000000009</v>
      </c>
    </row>
    <row r="8" spans="1:4" s="5" customFormat="1" ht="27.75" customHeight="1" thickTop="1" thickBot="1" x14ac:dyDescent="0.25">
      <c r="B8" s="85" t="s">
        <v>193</v>
      </c>
      <c r="C8" s="53">
        <v>3600000</v>
      </c>
      <c r="D8" s="44">
        <v>7.81</v>
      </c>
    </row>
    <row r="9" spans="1:4" ht="16.5" thickTop="1" thickBot="1" x14ac:dyDescent="0.25">
      <c r="B9" s="12" t="s">
        <v>293</v>
      </c>
      <c r="C9" s="53">
        <v>3448653</v>
      </c>
      <c r="D9" s="44">
        <v>7.48</v>
      </c>
    </row>
    <row r="10" spans="1:4" ht="16.5" thickTop="1" thickBot="1" x14ac:dyDescent="0.25">
      <c r="B10" s="12" t="s">
        <v>294</v>
      </c>
      <c r="C10" s="53">
        <v>10162940</v>
      </c>
      <c r="D10" s="44">
        <v>22.06</v>
      </c>
    </row>
    <row r="11" spans="1:4" ht="15.75" thickTop="1" x14ac:dyDescent="0.2"/>
    <row r="12" spans="1:4" ht="24" x14ac:dyDescent="0.2">
      <c r="B12" s="22" t="s">
        <v>295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F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3" sqref="I13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8" ht="15.75" x14ac:dyDescent="0.25">
      <c r="A1" s="9" t="s">
        <v>30</v>
      </c>
    </row>
    <row r="2" spans="1:8" ht="15.75" x14ac:dyDescent="0.25">
      <c r="A2" s="9"/>
    </row>
    <row r="3" spans="1:8" ht="18" x14ac:dyDescent="0.25">
      <c r="B3" s="14" t="s">
        <v>20</v>
      </c>
      <c r="C3" s="13"/>
      <c r="D3" s="13"/>
      <c r="E3" s="13"/>
      <c r="F3" s="13"/>
      <c r="G3" s="13"/>
      <c r="H3" s="13"/>
    </row>
    <row r="4" spans="1:8" s="1" customFormat="1" ht="46.5" customHeight="1" thickBot="1" x14ac:dyDescent="0.25">
      <c r="A4" s="7"/>
      <c r="B4" s="83"/>
      <c r="C4" s="138" t="s">
        <v>226</v>
      </c>
      <c r="D4" s="162" t="s">
        <v>224</v>
      </c>
      <c r="E4" s="162" t="s">
        <v>194</v>
      </c>
      <c r="F4" s="162" t="s">
        <v>227</v>
      </c>
      <c r="G4" s="162" t="s">
        <v>225</v>
      </c>
      <c r="H4" s="23" t="s">
        <v>172</v>
      </c>
    </row>
    <row r="5" spans="1:8" s="5" customFormat="1" ht="16.5" thickTop="1" thickBot="1" x14ac:dyDescent="0.25">
      <c r="A5" s="7"/>
      <c r="B5" s="84" t="s">
        <v>15</v>
      </c>
      <c r="C5" s="69">
        <v>639874</v>
      </c>
      <c r="D5" s="69">
        <f>C5-E5</f>
        <v>392660</v>
      </c>
      <c r="E5" s="69">
        <v>247214</v>
      </c>
      <c r="F5" s="69">
        <v>591626</v>
      </c>
      <c r="G5" s="69">
        <f>F5-H5</f>
        <v>362425</v>
      </c>
      <c r="H5" s="69">
        <v>229201</v>
      </c>
    </row>
    <row r="6" spans="1:8" s="5" customFormat="1" ht="16.5" thickTop="1" thickBot="1" x14ac:dyDescent="0.25">
      <c r="A6" s="7"/>
      <c r="B6" s="85" t="s">
        <v>16</v>
      </c>
      <c r="C6" s="64">
        <v>-136732</v>
      </c>
      <c r="D6" s="64">
        <f>C6-E6</f>
        <v>-78251</v>
      </c>
      <c r="E6" s="64">
        <v>-58481</v>
      </c>
      <c r="F6" s="64">
        <v>-123039</v>
      </c>
      <c r="G6" s="64">
        <f>F6-H6</f>
        <v>-69386</v>
      </c>
      <c r="H6" s="64">
        <v>-53653</v>
      </c>
    </row>
    <row r="7" spans="1:8" s="5" customFormat="1" ht="16.5" thickTop="1" thickBot="1" x14ac:dyDescent="0.25">
      <c r="A7" s="7"/>
      <c r="B7" s="85" t="s">
        <v>17</v>
      </c>
      <c r="C7" s="64">
        <v>-167934</v>
      </c>
      <c r="D7" s="64">
        <f t="shared" ref="D7:D20" si="0">C7-E7</f>
        <v>-86955</v>
      </c>
      <c r="E7" s="64">
        <v>-80979</v>
      </c>
      <c r="F7" s="64">
        <v>-156149</v>
      </c>
      <c r="G7" s="64">
        <f t="shared" ref="G7:G20" si="1">F7-H7</f>
        <v>-79281</v>
      </c>
      <c r="H7" s="64">
        <v>-76868</v>
      </c>
    </row>
    <row r="8" spans="1:8" s="5" customFormat="1" ht="16.5" thickTop="1" thickBot="1" x14ac:dyDescent="0.25">
      <c r="A8" s="7"/>
      <c r="B8" s="85" t="s">
        <v>18</v>
      </c>
      <c r="C8" s="64">
        <v>-95337</v>
      </c>
      <c r="D8" s="64">
        <f t="shared" si="0"/>
        <v>-51119</v>
      </c>
      <c r="E8" s="64">
        <v>-44218</v>
      </c>
      <c r="F8" s="64">
        <v>-91862</v>
      </c>
      <c r="G8" s="64">
        <f t="shared" si="1"/>
        <v>-49217</v>
      </c>
      <c r="H8" s="64">
        <v>-42645</v>
      </c>
    </row>
    <row r="9" spans="1:8" s="5" customFormat="1" ht="16.5" thickTop="1" thickBot="1" x14ac:dyDescent="0.25">
      <c r="A9" s="7"/>
      <c r="B9" s="85" t="s">
        <v>19</v>
      </c>
      <c r="C9" s="64">
        <v>-20527</v>
      </c>
      <c r="D9" s="64">
        <f t="shared" si="0"/>
        <v>-10786</v>
      </c>
      <c r="E9" s="64">
        <v>-9741</v>
      </c>
      <c r="F9" s="64">
        <v>-21490</v>
      </c>
      <c r="G9" s="64">
        <f t="shared" si="1"/>
        <v>-11362</v>
      </c>
      <c r="H9" s="64">
        <v>-10128</v>
      </c>
    </row>
    <row r="10" spans="1:8" s="5" customFormat="1" ht="16.5" thickTop="1" thickBot="1" x14ac:dyDescent="0.25">
      <c r="A10" s="6"/>
      <c r="B10" s="85" t="s">
        <v>153</v>
      </c>
      <c r="C10" s="64">
        <v>-6735</v>
      </c>
      <c r="D10" s="64">
        <f t="shared" si="0"/>
        <v>-3243</v>
      </c>
      <c r="E10" s="64">
        <v>-3492</v>
      </c>
      <c r="F10" s="64">
        <v>-7394</v>
      </c>
      <c r="G10" s="64">
        <f t="shared" si="1"/>
        <v>-3455</v>
      </c>
      <c r="H10" s="64">
        <v>-3939</v>
      </c>
    </row>
    <row r="11" spans="1:8" s="5" customFormat="1" ht="16.5" thickTop="1" thickBot="1" x14ac:dyDescent="0.25">
      <c r="A11" s="7"/>
      <c r="B11" s="85" t="s">
        <v>154</v>
      </c>
      <c r="C11" s="64">
        <v>719</v>
      </c>
      <c r="D11" s="64">
        <f t="shared" si="0"/>
        <v>-401</v>
      </c>
      <c r="E11" s="64">
        <v>1120</v>
      </c>
      <c r="F11" s="64">
        <v>1468</v>
      </c>
      <c r="G11" s="64">
        <f t="shared" si="1"/>
        <v>540</v>
      </c>
      <c r="H11" s="64">
        <v>928</v>
      </c>
    </row>
    <row r="12" spans="1:8" s="5" customFormat="1" ht="16.5" thickTop="1" thickBot="1" x14ac:dyDescent="0.25">
      <c r="A12" s="7"/>
      <c r="B12" s="82" t="s">
        <v>7</v>
      </c>
      <c r="C12" s="62">
        <f t="shared" ref="C12" si="2">SUM(C5:C11)</f>
        <v>213328</v>
      </c>
      <c r="D12" s="62">
        <f t="shared" ref="C12:E12" si="3">SUM(D5:D11)</f>
        <v>161905</v>
      </c>
      <c r="E12" s="62">
        <f t="shared" ref="E12" si="4">SUM(E5:E11)</f>
        <v>51423</v>
      </c>
      <c r="F12" s="62">
        <f t="shared" ref="F12" si="5">SUM(F5:F11)</f>
        <v>193160</v>
      </c>
      <c r="G12" s="62">
        <f t="shared" ref="F12:H12" si="6">SUM(G5:G11)</f>
        <v>150264</v>
      </c>
      <c r="H12" s="62">
        <f t="shared" si="6"/>
        <v>42896</v>
      </c>
    </row>
    <row r="13" spans="1:8" s="5" customFormat="1" ht="16.5" thickTop="1" thickBot="1" x14ac:dyDescent="0.25">
      <c r="A13" s="7"/>
      <c r="B13" s="85" t="s">
        <v>155</v>
      </c>
      <c r="C13" s="47">
        <v>-49039</v>
      </c>
      <c r="D13" s="64">
        <f t="shared" si="0"/>
        <v>-24164</v>
      </c>
      <c r="E13" s="47">
        <v>-24875</v>
      </c>
      <c r="F13" s="47">
        <v>-50042</v>
      </c>
      <c r="G13" s="64">
        <f t="shared" si="1"/>
        <v>-25420</v>
      </c>
      <c r="H13" s="47">
        <v>-24622</v>
      </c>
    </row>
    <row r="14" spans="1:8" s="5" customFormat="1" ht="16.5" thickTop="1" thickBot="1" x14ac:dyDescent="0.25">
      <c r="A14" s="7"/>
      <c r="B14" s="82" t="s">
        <v>21</v>
      </c>
      <c r="C14" s="46">
        <f t="shared" ref="C14" si="7">SUM(C12:C13)</f>
        <v>164289</v>
      </c>
      <c r="D14" s="46">
        <f t="shared" ref="C14:H14" si="8">SUM(D12:D13)</f>
        <v>137741</v>
      </c>
      <c r="E14" s="46">
        <f t="shared" si="8"/>
        <v>26548</v>
      </c>
      <c r="F14" s="46">
        <f t="shared" si="8"/>
        <v>143118</v>
      </c>
      <c r="G14" s="46">
        <f t="shared" si="8"/>
        <v>124844</v>
      </c>
      <c r="H14" s="46">
        <f t="shared" si="8"/>
        <v>18274</v>
      </c>
    </row>
    <row r="15" spans="1:8" s="5" customFormat="1" ht="16.5" thickTop="1" thickBot="1" x14ac:dyDescent="0.25">
      <c r="A15" s="7"/>
      <c r="B15" s="85" t="s">
        <v>22</v>
      </c>
      <c r="C15" s="47">
        <v>-72852</v>
      </c>
      <c r="D15" s="64">
        <f t="shared" si="0"/>
        <v>-37255</v>
      </c>
      <c r="E15" s="47">
        <v>-35597</v>
      </c>
      <c r="F15" s="47">
        <v>-69188</v>
      </c>
      <c r="G15" s="64">
        <f t="shared" si="1"/>
        <v>-34859</v>
      </c>
      <c r="H15" s="47">
        <v>-34329</v>
      </c>
    </row>
    <row r="16" spans="1:8" s="5" customFormat="1" ht="16.5" thickTop="1" thickBot="1" x14ac:dyDescent="0.25">
      <c r="A16" s="7"/>
      <c r="B16" s="82" t="s">
        <v>214</v>
      </c>
      <c r="C16" s="46">
        <f t="shared" ref="C16" si="9">SUM(C14:C15)</f>
        <v>91437</v>
      </c>
      <c r="D16" s="46">
        <f t="shared" ref="C16:H16" si="10">SUM(D14:D15)</f>
        <v>100486</v>
      </c>
      <c r="E16" s="46">
        <f t="shared" si="10"/>
        <v>-9049</v>
      </c>
      <c r="F16" s="46">
        <f t="shared" si="10"/>
        <v>73930</v>
      </c>
      <c r="G16" s="46">
        <f t="shared" si="10"/>
        <v>89985</v>
      </c>
      <c r="H16" s="46">
        <f t="shared" si="10"/>
        <v>-16055</v>
      </c>
    </row>
    <row r="17" spans="1:8" s="5" customFormat="1" ht="16.5" thickTop="1" thickBot="1" x14ac:dyDescent="0.25">
      <c r="A17" s="6"/>
      <c r="B17" s="85" t="s">
        <v>278</v>
      </c>
      <c r="C17" s="47">
        <v>1577</v>
      </c>
      <c r="D17" s="64">
        <f t="shared" si="0"/>
        <v>1489</v>
      </c>
      <c r="E17" s="47">
        <v>88</v>
      </c>
      <c r="F17" s="47">
        <v>0</v>
      </c>
      <c r="G17" s="64">
        <f t="shared" si="1"/>
        <v>0</v>
      </c>
      <c r="H17" s="47">
        <v>0</v>
      </c>
    </row>
    <row r="18" spans="1:8" s="5" customFormat="1" ht="16.5" thickTop="1" thickBot="1" x14ac:dyDescent="0.25">
      <c r="A18" s="10"/>
      <c r="B18" s="85" t="s">
        <v>189</v>
      </c>
      <c r="C18" s="47">
        <v>-909</v>
      </c>
      <c r="D18" s="64">
        <f t="shared" si="0"/>
        <v>-909</v>
      </c>
      <c r="E18" s="47">
        <v>0</v>
      </c>
      <c r="F18" s="47">
        <v>0</v>
      </c>
      <c r="G18" s="64">
        <f t="shared" si="1"/>
        <v>0</v>
      </c>
      <c r="H18" s="47">
        <v>0</v>
      </c>
    </row>
    <row r="19" spans="1:8" s="5" customFormat="1" ht="16.5" thickTop="1" thickBot="1" x14ac:dyDescent="0.25">
      <c r="A19" s="7"/>
      <c r="B19" s="85" t="s">
        <v>156</v>
      </c>
      <c r="C19" s="47">
        <v>-231</v>
      </c>
      <c r="D19" s="64">
        <f t="shared" si="0"/>
        <v>0</v>
      </c>
      <c r="E19" s="112">
        <v>-231</v>
      </c>
      <c r="F19" s="112">
        <v>-1032</v>
      </c>
      <c r="G19" s="64">
        <f t="shared" si="1"/>
        <v>-123</v>
      </c>
      <c r="H19" s="112">
        <v>-909</v>
      </c>
    </row>
    <row r="20" spans="1:8" s="5" customFormat="1" ht="16.5" thickTop="1" thickBot="1" x14ac:dyDescent="0.25">
      <c r="A20" s="11"/>
      <c r="B20" s="85" t="s">
        <v>23</v>
      </c>
      <c r="C20" s="225">
        <v>-351</v>
      </c>
      <c r="D20" s="64">
        <f t="shared" si="0"/>
        <v>-351</v>
      </c>
      <c r="E20" s="112">
        <v>0</v>
      </c>
      <c r="F20" s="112">
        <v>-1547</v>
      </c>
      <c r="G20" s="64">
        <f t="shared" si="1"/>
        <v>0</v>
      </c>
      <c r="H20" s="112">
        <v>-1547</v>
      </c>
    </row>
    <row r="21" spans="1:8" s="5" customFormat="1" ht="16.5" thickTop="1" thickBot="1" x14ac:dyDescent="0.25">
      <c r="A21" s="7"/>
      <c r="B21" s="82" t="s">
        <v>215</v>
      </c>
      <c r="C21" s="46">
        <f t="shared" ref="C21" si="11">SUM(C16:C20)</f>
        <v>91523</v>
      </c>
      <c r="D21" s="46">
        <f t="shared" ref="C21:H21" si="12">SUM(D16:D20)</f>
        <v>100715</v>
      </c>
      <c r="E21" s="46">
        <f t="shared" si="12"/>
        <v>-9192</v>
      </c>
      <c r="F21" s="46">
        <f t="shared" si="12"/>
        <v>71351</v>
      </c>
      <c r="G21" s="46">
        <f t="shared" si="12"/>
        <v>89862</v>
      </c>
      <c r="H21" s="46">
        <f t="shared" si="12"/>
        <v>-18511</v>
      </c>
    </row>
    <row r="22" spans="1:8" s="5" customFormat="1" ht="16.5" hidden="1" thickTop="1" thickBot="1" x14ac:dyDescent="0.25">
      <c r="A22" s="11"/>
      <c r="B22" s="98" t="s">
        <v>149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</row>
    <row r="23" spans="1:8" s="5" customFormat="1" ht="16.5" thickTop="1" thickBot="1" x14ac:dyDescent="0.25">
      <c r="A23" s="7"/>
      <c r="B23" s="85" t="s">
        <v>24</v>
      </c>
      <c r="C23" s="112">
        <v>1113</v>
      </c>
      <c r="D23" s="64">
        <f t="shared" ref="D23:D25" si="13">C23-E23</f>
        <v>777</v>
      </c>
      <c r="E23" s="112">
        <v>336</v>
      </c>
      <c r="F23" s="112">
        <v>5573</v>
      </c>
      <c r="G23" s="64">
        <f t="shared" ref="G23:G25" si="14">F23-H23</f>
        <v>5175</v>
      </c>
      <c r="H23" s="112">
        <v>398</v>
      </c>
    </row>
    <row r="24" spans="1:8" s="5" customFormat="1" ht="16.5" thickTop="1" thickBot="1" x14ac:dyDescent="0.25">
      <c r="A24" s="7"/>
      <c r="B24" s="85" t="s">
        <v>25</v>
      </c>
      <c r="C24" s="112">
        <v>-7711</v>
      </c>
      <c r="D24" s="64">
        <f t="shared" si="13"/>
        <v>-1224</v>
      </c>
      <c r="E24" s="112">
        <v>-6487</v>
      </c>
      <c r="F24" s="112">
        <v>-8395</v>
      </c>
      <c r="G24" s="64">
        <f t="shared" si="14"/>
        <v>-4404</v>
      </c>
      <c r="H24" s="112">
        <v>-3991</v>
      </c>
    </row>
    <row r="25" spans="1:8" s="5" customFormat="1" ht="16.5" thickTop="1" thickBot="1" x14ac:dyDescent="0.25">
      <c r="A25" s="7"/>
      <c r="B25" s="85" t="s">
        <v>277</v>
      </c>
      <c r="C25" s="112">
        <v>-61</v>
      </c>
      <c r="D25" s="64">
        <f t="shared" si="13"/>
        <v>106</v>
      </c>
      <c r="E25" s="112">
        <v>-167</v>
      </c>
      <c r="F25" s="112">
        <v>-124</v>
      </c>
      <c r="G25" s="64">
        <f t="shared" si="14"/>
        <v>5</v>
      </c>
      <c r="H25" s="112">
        <v>-129</v>
      </c>
    </row>
    <row r="26" spans="1:8" s="5" customFormat="1" ht="16.5" thickTop="1" thickBot="1" x14ac:dyDescent="0.25">
      <c r="A26" s="7"/>
      <c r="B26" s="82" t="s">
        <v>216</v>
      </c>
      <c r="C26" s="46">
        <f t="shared" ref="C26" si="15">SUM(C21:C25)</f>
        <v>84864</v>
      </c>
      <c r="D26" s="46">
        <f t="shared" ref="C26:H26" si="16">SUM(D21:D25)</f>
        <v>100374</v>
      </c>
      <c r="E26" s="46">
        <f t="shared" si="16"/>
        <v>-15510</v>
      </c>
      <c r="F26" s="46">
        <f t="shared" si="16"/>
        <v>68405</v>
      </c>
      <c r="G26" s="46">
        <f t="shared" si="16"/>
        <v>90638</v>
      </c>
      <c r="H26" s="46">
        <f t="shared" si="16"/>
        <v>-22233</v>
      </c>
    </row>
    <row r="27" spans="1:8" s="5" customFormat="1" ht="16.5" thickTop="1" thickBot="1" x14ac:dyDescent="0.25">
      <c r="A27" s="7"/>
      <c r="B27" s="85" t="s">
        <v>27</v>
      </c>
      <c r="C27" s="112">
        <v>-13486</v>
      </c>
      <c r="D27" s="64">
        <f t="shared" ref="D27" si="17">C27-E27</f>
        <v>-15552</v>
      </c>
      <c r="E27" s="112">
        <v>2066</v>
      </c>
      <c r="F27" s="112">
        <v>-15128</v>
      </c>
      <c r="G27" s="64">
        <f t="shared" ref="G27" si="18">F27-H27</f>
        <v>-15029</v>
      </c>
      <c r="H27" s="112">
        <v>-99</v>
      </c>
    </row>
    <row r="28" spans="1:8" s="5" customFormat="1" ht="16.5" thickTop="1" thickBot="1" x14ac:dyDescent="0.25">
      <c r="A28" s="7"/>
      <c r="B28" s="82" t="s">
        <v>213</v>
      </c>
      <c r="C28" s="46">
        <f t="shared" ref="C28" si="19">SUM(C26:C27)</f>
        <v>71378</v>
      </c>
      <c r="D28" s="46">
        <f t="shared" ref="C28:H28" si="20">SUM(D26:D27)</f>
        <v>84822</v>
      </c>
      <c r="E28" s="46">
        <f t="shared" si="20"/>
        <v>-13444</v>
      </c>
      <c r="F28" s="46">
        <f t="shared" si="20"/>
        <v>53277</v>
      </c>
      <c r="G28" s="46">
        <f t="shared" si="20"/>
        <v>75609</v>
      </c>
      <c r="H28" s="46">
        <f t="shared" si="20"/>
        <v>-22332</v>
      </c>
    </row>
    <row r="29" spans="1:8" s="5" customFormat="1" ht="16.5" thickTop="1" thickBot="1" x14ac:dyDescent="0.25">
      <c r="A29" s="7"/>
      <c r="B29" s="85" t="s">
        <v>28</v>
      </c>
      <c r="C29" s="113">
        <v>71370</v>
      </c>
      <c r="D29" s="64">
        <f t="shared" ref="D29:D30" si="21">C29-E29</f>
        <v>84806.995827999999</v>
      </c>
      <c r="E29" s="113">
        <v>-13436.995827999999</v>
      </c>
      <c r="F29" s="113">
        <v>53276</v>
      </c>
      <c r="G29" s="64">
        <f t="shared" ref="G29:G30" si="22">F29-H29</f>
        <v>75594</v>
      </c>
      <c r="H29" s="113">
        <v>-22318</v>
      </c>
    </row>
    <row r="30" spans="1:8" s="5" customFormat="1" ht="16.5" thickTop="1" thickBot="1" x14ac:dyDescent="0.25">
      <c r="A30" s="7"/>
      <c r="B30" s="85" t="s">
        <v>29</v>
      </c>
      <c r="C30" s="113">
        <v>8</v>
      </c>
      <c r="D30" s="64">
        <f t="shared" si="21"/>
        <v>15</v>
      </c>
      <c r="E30" s="112">
        <v>-7</v>
      </c>
      <c r="F30" s="112">
        <v>1</v>
      </c>
      <c r="G30" s="64">
        <f t="shared" si="22"/>
        <v>15</v>
      </c>
      <c r="H30" s="112">
        <v>-14</v>
      </c>
    </row>
    <row r="31" spans="1:8" s="5" customFormat="1" ht="16.5" thickTop="1" thickBot="1" x14ac:dyDescent="0.25">
      <c r="A31" s="7"/>
      <c r="B31" s="86"/>
      <c r="C31" s="87"/>
      <c r="D31" s="87"/>
      <c r="E31" s="87"/>
      <c r="F31" s="87"/>
      <c r="G31" s="87"/>
      <c r="H31" s="87"/>
    </row>
    <row r="32" spans="1:8" s="5" customFormat="1" ht="16.5" thickTop="1" thickBot="1" x14ac:dyDescent="0.25">
      <c r="A32" s="7"/>
      <c r="B32" s="82" t="s">
        <v>150</v>
      </c>
      <c r="C32" s="87"/>
      <c r="D32" s="87"/>
      <c r="E32" s="87"/>
      <c r="F32" s="87"/>
      <c r="G32" s="87"/>
      <c r="H32" s="87"/>
    </row>
    <row r="33" spans="1:32" s="5" customFormat="1" ht="15.75" thickTop="1" x14ac:dyDescent="0.2">
      <c r="A33" s="7"/>
      <c r="B33" s="88" t="s">
        <v>151</v>
      </c>
      <c r="C33" s="89">
        <f t="shared" ref="C33" si="23">C29*1000/46077008</f>
        <v>1.5489286978008641</v>
      </c>
      <c r="D33" s="89">
        <f t="shared" ref="C33:H33" si="24">D29*1000/46077008</f>
        <v>1.8405491048377098</v>
      </c>
      <c r="E33" s="89">
        <f t="shared" si="24"/>
        <v>-0.29162040703684577</v>
      </c>
      <c r="F33" s="89">
        <f t="shared" si="24"/>
        <v>1.1562382696376465</v>
      </c>
      <c r="G33" s="89">
        <f t="shared" si="24"/>
        <v>1.6406013168216131</v>
      </c>
      <c r="H33" s="89">
        <f t="shared" si="24"/>
        <v>-0.48436304718396644</v>
      </c>
    </row>
    <row r="34" spans="1:32" s="5" customFormat="1" x14ac:dyDescent="0.2">
      <c r="A34" s="7"/>
      <c r="B34" s="8"/>
    </row>
    <row r="35" spans="1:32" s="5" customFormat="1" ht="18" x14ac:dyDescent="0.25">
      <c r="A35" s="7"/>
      <c r="B35" s="14" t="s">
        <v>163</v>
      </c>
      <c r="C35" s="13"/>
      <c r="D35" s="13"/>
      <c r="E35" s="13"/>
      <c r="F35" s="13"/>
      <c r="G35" s="13"/>
      <c r="H35" s="13"/>
    </row>
    <row r="36" spans="1:32" s="5" customFormat="1" ht="46.5" customHeight="1" thickBot="1" x14ac:dyDescent="0.25">
      <c r="A36" s="7"/>
      <c r="B36" s="83"/>
      <c r="C36" s="162" t="s">
        <v>226</v>
      </c>
      <c r="D36" s="162" t="s">
        <v>224</v>
      </c>
      <c r="E36" s="162" t="s">
        <v>194</v>
      </c>
      <c r="F36" s="162" t="s">
        <v>227</v>
      </c>
      <c r="G36" s="162" t="s">
        <v>225</v>
      </c>
      <c r="H36" s="162" t="s">
        <v>172</v>
      </c>
    </row>
    <row r="37" spans="1:32" s="5" customFormat="1" ht="16.5" thickTop="1" thickBot="1" x14ac:dyDescent="0.25">
      <c r="A37" s="7"/>
      <c r="B37" s="84" t="s">
        <v>213</v>
      </c>
      <c r="C37" s="46">
        <f t="shared" ref="C37:H37" si="25">C28</f>
        <v>71378</v>
      </c>
      <c r="D37" s="46">
        <f t="shared" si="25"/>
        <v>84822</v>
      </c>
      <c r="E37" s="46">
        <v>-13444</v>
      </c>
      <c r="F37" s="46">
        <f t="shared" ref="F37" si="26">F28</f>
        <v>53277</v>
      </c>
      <c r="G37" s="46">
        <f t="shared" si="25"/>
        <v>75609</v>
      </c>
      <c r="H37" s="46">
        <f t="shared" si="25"/>
        <v>-22332</v>
      </c>
    </row>
    <row r="38" spans="1:32" s="5" customFormat="1" ht="16.5" thickTop="1" thickBot="1" x14ac:dyDescent="0.25">
      <c r="A38" s="6"/>
      <c r="B38" s="105"/>
      <c r="C38" s="47"/>
      <c r="D38" s="47"/>
      <c r="E38" s="47"/>
      <c r="F38" s="47"/>
      <c r="G38" s="47"/>
      <c r="H38" s="47"/>
    </row>
    <row r="39" spans="1:32" s="5" customFormat="1" ht="16.5" thickTop="1" thickBot="1" x14ac:dyDescent="0.25">
      <c r="A39" s="7"/>
      <c r="B39" s="84" t="s">
        <v>166</v>
      </c>
      <c r="C39" s="47"/>
      <c r="D39" s="47"/>
      <c r="E39" s="47"/>
      <c r="F39" s="47"/>
      <c r="G39" s="47"/>
      <c r="H39" s="47"/>
    </row>
    <row r="40" spans="1:32" s="5" customFormat="1" ht="16.5" thickTop="1" thickBot="1" x14ac:dyDescent="0.25">
      <c r="A40" s="7"/>
      <c r="B40" s="108" t="s">
        <v>167</v>
      </c>
      <c r="C40" s="47">
        <v>62</v>
      </c>
      <c r="D40" s="64">
        <f t="shared" ref="D40:D41" si="27">C40-E40</f>
        <v>0</v>
      </c>
      <c r="E40" s="47">
        <v>62</v>
      </c>
      <c r="F40" s="47">
        <v>0</v>
      </c>
      <c r="G40" s="64">
        <f t="shared" ref="G40:G41" si="28">F40-H40</f>
        <v>0</v>
      </c>
      <c r="H40" s="47">
        <v>0</v>
      </c>
    </row>
    <row r="41" spans="1:32" s="5" customFormat="1" ht="16.5" thickTop="1" thickBot="1" x14ac:dyDescent="0.25">
      <c r="A41" s="7"/>
      <c r="B41" s="85" t="s">
        <v>184</v>
      </c>
      <c r="C41" s="47">
        <v>-12</v>
      </c>
      <c r="D41" s="64">
        <f t="shared" si="27"/>
        <v>0</v>
      </c>
      <c r="E41" s="47">
        <v>-12</v>
      </c>
      <c r="F41" s="47">
        <v>0</v>
      </c>
      <c r="G41" s="64">
        <f t="shared" si="28"/>
        <v>0</v>
      </c>
      <c r="H41" s="47">
        <v>0</v>
      </c>
    </row>
    <row r="42" spans="1:32" s="5" customFormat="1" ht="16.5" thickTop="1" thickBot="1" x14ac:dyDescent="0.25">
      <c r="A42" s="7"/>
      <c r="B42" s="84" t="s">
        <v>161</v>
      </c>
      <c r="C42" s="47"/>
      <c r="D42" s="47"/>
      <c r="E42" s="47"/>
      <c r="F42" s="47"/>
      <c r="G42" s="47"/>
      <c r="H42" s="47"/>
    </row>
    <row r="43" spans="1:32" s="5" customFormat="1" ht="16.5" thickTop="1" thickBot="1" x14ac:dyDescent="0.25">
      <c r="A43" s="7"/>
      <c r="B43" s="85" t="s">
        <v>162</v>
      </c>
      <c r="C43" s="47">
        <v>11267</v>
      </c>
      <c r="D43" s="64">
        <f t="shared" ref="D43:D45" si="29">C43-E43</f>
        <v>10632</v>
      </c>
      <c r="E43" s="47">
        <v>635</v>
      </c>
      <c r="F43" s="47">
        <v>-3619</v>
      </c>
      <c r="G43" s="64">
        <f t="shared" ref="G43:G45" si="30">F43-H43</f>
        <v>430</v>
      </c>
      <c r="H43" s="47">
        <v>-4049</v>
      </c>
    </row>
    <row r="44" spans="1:32" ht="16.5" thickTop="1" thickBot="1" x14ac:dyDescent="0.25">
      <c r="B44" s="108" t="s">
        <v>169</v>
      </c>
      <c r="C44" s="47">
        <v>-114</v>
      </c>
      <c r="D44" s="64">
        <f t="shared" si="29"/>
        <v>388</v>
      </c>
      <c r="E44" s="47">
        <v>-502</v>
      </c>
      <c r="F44" s="47">
        <v>0</v>
      </c>
      <c r="G44" s="64">
        <f t="shared" si="30"/>
        <v>0</v>
      </c>
      <c r="H44" s="47"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 thickTop="1" thickBot="1" x14ac:dyDescent="0.25">
      <c r="B45" s="85" t="s">
        <v>185</v>
      </c>
      <c r="C45" s="47">
        <v>21</v>
      </c>
      <c r="D45" s="64">
        <f t="shared" si="29"/>
        <v>-74</v>
      </c>
      <c r="E45" s="47">
        <v>95</v>
      </c>
      <c r="F45" s="47">
        <v>0</v>
      </c>
      <c r="G45" s="64">
        <f t="shared" si="30"/>
        <v>0</v>
      </c>
      <c r="H45" s="47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 thickTop="1" thickBot="1" x14ac:dyDescent="0.25">
      <c r="B46" s="84" t="s">
        <v>279</v>
      </c>
      <c r="C46" s="46">
        <f t="shared" ref="C46:E46" si="31">SUM(C40:C45)</f>
        <v>11224</v>
      </c>
      <c r="D46" s="46">
        <f t="shared" si="31"/>
        <v>10946</v>
      </c>
      <c r="E46" s="46">
        <v>278</v>
      </c>
      <c r="F46" s="46">
        <f t="shared" ref="F46" si="32">SUM(F40:F45)</f>
        <v>-3619</v>
      </c>
      <c r="G46" s="46">
        <f t="shared" ref="F46:H46" si="33">SUM(G40:G45)</f>
        <v>430</v>
      </c>
      <c r="H46" s="46">
        <f t="shared" si="33"/>
        <v>-4049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 thickTop="1" thickBot="1" x14ac:dyDescent="0.25">
      <c r="B47" s="84" t="s">
        <v>82</v>
      </c>
      <c r="C47" s="46">
        <f t="shared" ref="C47:H47" si="34">C37+C46</f>
        <v>82602</v>
      </c>
      <c r="D47" s="46">
        <f t="shared" si="34"/>
        <v>95768</v>
      </c>
      <c r="E47" s="46">
        <v>-13166</v>
      </c>
      <c r="F47" s="46">
        <f t="shared" ref="F47" si="35">F37+F46</f>
        <v>49658</v>
      </c>
      <c r="G47" s="46">
        <f t="shared" si="34"/>
        <v>76039</v>
      </c>
      <c r="H47" s="46">
        <f t="shared" si="34"/>
        <v>-26381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 thickTop="1" thickBot="1" x14ac:dyDescent="0.25">
      <c r="B48" s="105"/>
      <c r="C48" s="47"/>
      <c r="D48" s="47"/>
      <c r="E48" s="47"/>
      <c r="F48" s="47"/>
      <c r="G48" s="47"/>
      <c r="H48" s="4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ht="16.5" thickTop="1" thickBot="1" x14ac:dyDescent="0.25">
      <c r="B49" s="107" t="s">
        <v>164</v>
      </c>
      <c r="C49" s="47"/>
      <c r="D49" s="47"/>
      <c r="E49" s="47"/>
      <c r="F49" s="47"/>
      <c r="G49" s="47"/>
      <c r="H49" s="4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2:32" ht="16.5" thickTop="1" thickBot="1" x14ac:dyDescent="0.25">
      <c r="B50" s="108" t="s">
        <v>165</v>
      </c>
      <c r="C50" s="47">
        <v>82590</v>
      </c>
      <c r="D50" s="64">
        <f t="shared" ref="D50:D51" si="36">C50-E50</f>
        <v>95748.995827999999</v>
      </c>
      <c r="E50" s="47">
        <v>-13158.995827999999</v>
      </c>
      <c r="F50" s="47">
        <v>49659</v>
      </c>
      <c r="G50" s="64">
        <f t="shared" ref="G50:G51" si="37">F50-H50</f>
        <v>76028</v>
      </c>
      <c r="H50" s="47">
        <f t="shared" ref="H50" si="38">H47-H51</f>
        <v>-26369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2:32" ht="16.5" thickTop="1" thickBot="1" x14ac:dyDescent="0.25">
      <c r="B51" s="108" t="s">
        <v>60</v>
      </c>
      <c r="C51" s="47">
        <v>12</v>
      </c>
      <c r="D51" s="64">
        <f t="shared" si="36"/>
        <v>19</v>
      </c>
      <c r="E51" s="47">
        <v>-7</v>
      </c>
      <c r="F51" s="47">
        <v>-1</v>
      </c>
      <c r="G51" s="64">
        <f t="shared" si="37"/>
        <v>11</v>
      </c>
      <c r="H51" s="47">
        <v>-12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2:32" ht="16.5" thickTop="1" thickBot="1" x14ac:dyDescent="0.25">
      <c r="B52" s="106"/>
      <c r="C52" s="46">
        <f t="shared" ref="C52:H52" si="39">C50+C51</f>
        <v>82602</v>
      </c>
      <c r="D52" s="46">
        <f t="shared" si="39"/>
        <v>95767.995827999999</v>
      </c>
      <c r="E52" s="46">
        <v>-13165.995827999999</v>
      </c>
      <c r="F52" s="46">
        <f t="shared" ref="F52" si="40">F50+F51</f>
        <v>49658</v>
      </c>
      <c r="G52" s="46">
        <f t="shared" si="39"/>
        <v>76039</v>
      </c>
      <c r="H52" s="46">
        <f t="shared" si="39"/>
        <v>-26381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2:32" ht="15.75" thickTop="1" x14ac:dyDescent="0.2"/>
  </sheetData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B3" s="14" t="s">
        <v>31</v>
      </c>
      <c r="C3" s="14"/>
      <c r="D3" s="14"/>
    </row>
    <row r="4" spans="1:5" s="5" customFormat="1" ht="22.5" customHeight="1" thickTop="1" thickBot="1" x14ac:dyDescent="0.25">
      <c r="A4" s="11"/>
      <c r="B4" s="190" t="s">
        <v>51</v>
      </c>
      <c r="C4" s="192" t="s">
        <v>52</v>
      </c>
      <c r="D4" s="193"/>
      <c r="E4" s="193"/>
    </row>
    <row r="5" spans="1:5" s="5" customFormat="1" ht="22.5" customHeight="1" thickTop="1" thickBot="1" x14ac:dyDescent="0.25">
      <c r="A5" s="11"/>
      <c r="B5" s="191"/>
      <c r="C5" s="132" t="s">
        <v>228</v>
      </c>
      <c r="D5" s="131" t="s">
        <v>178</v>
      </c>
      <c r="E5" s="132" t="s">
        <v>229</v>
      </c>
    </row>
    <row r="6" spans="1:5" s="5" customFormat="1" ht="16.5" thickTop="1" thickBot="1" x14ac:dyDescent="0.25">
      <c r="A6" s="10"/>
      <c r="B6" s="30" t="s">
        <v>32</v>
      </c>
      <c r="C6" s="46">
        <f>SUM(C7:C15)-C10</f>
        <v>2226467</v>
      </c>
      <c r="D6" s="46">
        <f>SUM(D7:D15)-D10</f>
        <v>2088391</v>
      </c>
      <c r="E6" s="46">
        <f>SUM(E7:E15)-E10</f>
        <v>2068592</v>
      </c>
    </row>
    <row r="7" spans="1:5" s="5" customFormat="1" ht="16.5" thickTop="1" thickBot="1" x14ac:dyDescent="0.25">
      <c r="A7" s="11"/>
      <c r="B7" s="12" t="s">
        <v>33</v>
      </c>
      <c r="C7" s="76">
        <v>2057810</v>
      </c>
      <c r="D7" s="76">
        <v>1923863</v>
      </c>
      <c r="E7" s="76">
        <v>1915012</v>
      </c>
    </row>
    <row r="8" spans="1:5" s="5" customFormat="1" ht="16.5" thickTop="1" thickBot="1" x14ac:dyDescent="0.25">
      <c r="A8" s="10"/>
      <c r="B8" s="12" t="s">
        <v>38</v>
      </c>
      <c r="C8" s="76">
        <v>8938</v>
      </c>
      <c r="D8" s="76">
        <v>10287</v>
      </c>
      <c r="E8" s="76">
        <v>10890</v>
      </c>
    </row>
    <row r="9" spans="1:5" s="5" customFormat="1" ht="16.5" thickTop="1" thickBot="1" x14ac:dyDescent="0.25">
      <c r="A9" s="11"/>
      <c r="B9" s="12" t="s">
        <v>34</v>
      </c>
      <c r="C9" s="76">
        <v>113201</v>
      </c>
      <c r="D9" s="76">
        <v>114189</v>
      </c>
      <c r="E9" s="76">
        <v>114138</v>
      </c>
    </row>
    <row r="10" spans="1:5" s="5" customFormat="1" ht="16.5" thickTop="1" thickBot="1" x14ac:dyDescent="0.25">
      <c r="A10" s="11"/>
      <c r="B10" s="12" t="s">
        <v>35</v>
      </c>
      <c r="C10" s="113">
        <v>107252</v>
      </c>
      <c r="D10" s="76">
        <v>107252</v>
      </c>
      <c r="E10" s="113">
        <v>107252</v>
      </c>
    </row>
    <row r="11" spans="1:5" s="5" customFormat="1" ht="16.5" thickTop="1" thickBot="1" x14ac:dyDescent="0.25">
      <c r="A11" s="11"/>
      <c r="B11" s="12" t="s">
        <v>36</v>
      </c>
      <c r="C11" s="113">
        <v>10385</v>
      </c>
      <c r="D11" s="76">
        <v>10151</v>
      </c>
      <c r="E11" s="113">
        <v>9893</v>
      </c>
    </row>
    <row r="12" spans="1:5" s="5" customFormat="1" ht="16.5" thickTop="1" thickBot="1" x14ac:dyDescent="0.25">
      <c r="A12" s="11"/>
      <c r="B12" s="12" t="s">
        <v>37</v>
      </c>
      <c r="C12" s="113">
        <v>7888</v>
      </c>
      <c r="D12" s="76">
        <v>7888</v>
      </c>
      <c r="E12" s="113">
        <v>7888</v>
      </c>
    </row>
    <row r="13" spans="1:5" s="5" customFormat="1" ht="16.5" thickTop="1" thickBot="1" x14ac:dyDescent="0.25">
      <c r="A13" s="11"/>
      <c r="B13" s="12" t="s">
        <v>39</v>
      </c>
      <c r="C13" s="76">
        <v>464</v>
      </c>
      <c r="D13" s="76">
        <v>464</v>
      </c>
      <c r="E13" s="76">
        <v>464</v>
      </c>
    </row>
    <row r="14" spans="1:5" s="5" customFormat="1" ht="16.5" thickTop="1" thickBot="1" x14ac:dyDescent="0.25">
      <c r="A14" s="11"/>
      <c r="B14" s="12" t="s">
        <v>40</v>
      </c>
      <c r="C14" s="76">
        <v>27424</v>
      </c>
      <c r="D14" s="76">
        <v>21128</v>
      </c>
      <c r="E14" s="76">
        <v>9845</v>
      </c>
    </row>
    <row r="15" spans="1:5" s="5" customFormat="1" ht="16.5" thickTop="1" thickBot="1" x14ac:dyDescent="0.25">
      <c r="A15" s="11"/>
      <c r="B15" s="12" t="s">
        <v>41</v>
      </c>
      <c r="C15" s="76">
        <v>357</v>
      </c>
      <c r="D15" s="76">
        <v>421</v>
      </c>
      <c r="E15" s="76">
        <v>462</v>
      </c>
    </row>
    <row r="16" spans="1:5" s="5" customFormat="1" ht="16.5" thickTop="1" thickBot="1" x14ac:dyDescent="0.25">
      <c r="A16" s="11"/>
      <c r="B16" s="34" t="s">
        <v>42</v>
      </c>
      <c r="C16" s="46">
        <f>SUM(C17:C23)</f>
        <v>348266</v>
      </c>
      <c r="D16" s="46">
        <f>SUM(D17:D23)</f>
        <v>372448</v>
      </c>
      <c r="E16" s="46">
        <f>SUM(E17:E23)</f>
        <v>341224</v>
      </c>
    </row>
    <row r="17" spans="1:5" s="5" customFormat="1" ht="16.5" thickTop="1" thickBot="1" x14ac:dyDescent="0.25">
      <c r="A17" s="11"/>
      <c r="B17" s="12" t="s">
        <v>43</v>
      </c>
      <c r="C17" s="76">
        <v>6572</v>
      </c>
      <c r="D17" s="76">
        <v>6763</v>
      </c>
      <c r="E17" s="76">
        <v>6290</v>
      </c>
    </row>
    <row r="18" spans="1:5" s="5" customFormat="1" ht="16.5" thickTop="1" thickBot="1" x14ac:dyDescent="0.25">
      <c r="A18" s="11"/>
      <c r="B18" s="12" t="s">
        <v>44</v>
      </c>
      <c r="C18" s="76">
        <v>72007</v>
      </c>
      <c r="D18" s="76">
        <v>50555</v>
      </c>
      <c r="E18" s="76">
        <v>70583</v>
      </c>
    </row>
    <row r="19" spans="1:5" s="5" customFormat="1" ht="16.5" thickTop="1" thickBot="1" x14ac:dyDescent="0.25">
      <c r="A19" s="11"/>
      <c r="B19" s="12" t="s">
        <v>45</v>
      </c>
      <c r="C19" s="76">
        <v>1335</v>
      </c>
      <c r="D19" s="76">
        <v>368</v>
      </c>
      <c r="E19" s="76">
        <v>26</v>
      </c>
    </row>
    <row r="20" spans="1:5" s="5" customFormat="1" ht="16.5" thickTop="1" thickBot="1" x14ac:dyDescent="0.25">
      <c r="A20" s="11"/>
      <c r="B20" s="12" t="s">
        <v>46</v>
      </c>
      <c r="C20" s="76">
        <v>31993</v>
      </c>
      <c r="D20" s="76">
        <v>34502</v>
      </c>
      <c r="E20" s="76">
        <v>33033</v>
      </c>
    </row>
    <row r="21" spans="1:5" s="5" customFormat="1" ht="16.5" hidden="1" thickTop="1" thickBot="1" x14ac:dyDescent="0.25">
      <c r="A21" s="11"/>
      <c r="B21" s="12" t="s">
        <v>47</v>
      </c>
      <c r="C21" s="76">
        <v>0</v>
      </c>
      <c r="D21" s="76">
        <v>0</v>
      </c>
      <c r="E21" s="76">
        <v>0</v>
      </c>
    </row>
    <row r="22" spans="1:5" s="5" customFormat="1" ht="16.5" thickTop="1" thickBot="1" x14ac:dyDescent="0.25">
      <c r="A22" s="11"/>
      <c r="B22" s="12" t="s">
        <v>190</v>
      </c>
      <c r="C22" s="76">
        <v>0</v>
      </c>
      <c r="D22" s="76">
        <v>8577</v>
      </c>
      <c r="E22" s="76">
        <v>0</v>
      </c>
    </row>
    <row r="23" spans="1:5" s="5" customFormat="1" ht="16.5" thickTop="1" thickBot="1" x14ac:dyDescent="0.25">
      <c r="A23" s="11"/>
      <c r="B23" s="12" t="s">
        <v>48</v>
      </c>
      <c r="C23" s="76">
        <v>236359</v>
      </c>
      <c r="D23" s="76">
        <v>271683</v>
      </c>
      <c r="E23" s="76">
        <v>231292</v>
      </c>
    </row>
    <row r="24" spans="1:5" s="5" customFormat="1" ht="16.5" thickTop="1" thickBot="1" x14ac:dyDescent="0.25">
      <c r="A24" s="11"/>
      <c r="B24" s="34" t="s">
        <v>49</v>
      </c>
      <c r="C24" s="46">
        <v>24006</v>
      </c>
      <c r="D24" s="46">
        <v>23057</v>
      </c>
      <c r="E24" s="46">
        <v>22643</v>
      </c>
    </row>
    <row r="25" spans="1:5" s="5" customFormat="1" ht="16.5" thickTop="1" thickBot="1" x14ac:dyDescent="0.25">
      <c r="A25" s="11"/>
      <c r="B25" s="34" t="s">
        <v>50</v>
      </c>
      <c r="C25" s="46">
        <f>C6+C16+C24</f>
        <v>2598739</v>
      </c>
      <c r="D25" s="46">
        <f>D6+D16+D24</f>
        <v>2483896</v>
      </c>
      <c r="E25" s="46">
        <f>E6+E16+E24</f>
        <v>2432459</v>
      </c>
    </row>
    <row r="26" spans="1:5" s="5" customFormat="1" ht="16.5" thickTop="1" thickBot="1" x14ac:dyDescent="0.25">
      <c r="A26" s="11"/>
      <c r="B26" s="78"/>
      <c r="C26" s="109"/>
      <c r="D26" s="109"/>
      <c r="E26" s="133"/>
    </row>
    <row r="27" spans="1:5" s="5" customFormat="1" ht="22.5" customHeight="1" thickTop="1" thickBot="1" x14ac:dyDescent="0.25">
      <c r="A27" s="11"/>
      <c r="B27" s="190" t="s">
        <v>53</v>
      </c>
      <c r="C27" s="192" t="s">
        <v>52</v>
      </c>
      <c r="D27" s="193"/>
      <c r="E27" s="193"/>
    </row>
    <row r="28" spans="1:5" s="5" customFormat="1" ht="22.5" customHeight="1" thickTop="1" thickBot="1" x14ac:dyDescent="0.25">
      <c r="A28" s="11"/>
      <c r="B28" s="191"/>
      <c r="C28" s="132" t="s">
        <v>211</v>
      </c>
      <c r="D28" s="131" t="s">
        <v>178</v>
      </c>
      <c r="E28" s="132" t="s">
        <v>173</v>
      </c>
    </row>
    <row r="29" spans="1:5" s="5" customFormat="1" ht="16.5" thickTop="1" thickBot="1" x14ac:dyDescent="0.25">
      <c r="A29" s="11"/>
      <c r="B29" s="30" t="s">
        <v>54</v>
      </c>
      <c r="C29" s="46">
        <f>+C30+C35</f>
        <v>1810776</v>
      </c>
      <c r="D29" s="46">
        <f>+D30+D35</f>
        <v>1783288</v>
      </c>
      <c r="E29" s="46">
        <f>+E30+E35</f>
        <v>1649760</v>
      </c>
    </row>
    <row r="30" spans="1:5" s="5" customFormat="1" ht="16.5" thickTop="1" thickBot="1" x14ac:dyDescent="0.25">
      <c r="A30" s="11"/>
      <c r="B30" s="34" t="s">
        <v>55</v>
      </c>
      <c r="C30" s="46">
        <f>SUM(C31:C34)</f>
        <v>1810631</v>
      </c>
      <c r="D30" s="46">
        <f>SUM(D31:D34)</f>
        <v>1783155</v>
      </c>
      <c r="E30" s="46">
        <f>SUM(E31:E34)</f>
        <v>1649658</v>
      </c>
    </row>
    <row r="31" spans="1:5" s="5" customFormat="1" ht="16.5" thickTop="1" thickBot="1" x14ac:dyDescent="0.25">
      <c r="A31" s="11"/>
      <c r="B31" s="12" t="s">
        <v>56</v>
      </c>
      <c r="C31" s="79">
        <v>517754</v>
      </c>
      <c r="D31" s="79">
        <v>517754</v>
      </c>
      <c r="E31" s="79">
        <v>517754</v>
      </c>
    </row>
    <row r="32" spans="1:5" s="5" customFormat="1" ht="16.5" thickTop="1" thickBot="1" x14ac:dyDescent="0.25">
      <c r="A32" s="11"/>
      <c r="B32" s="12" t="s">
        <v>57</v>
      </c>
      <c r="C32" s="79">
        <v>132596</v>
      </c>
      <c r="D32" s="79">
        <v>132689</v>
      </c>
      <c r="E32" s="79">
        <v>133333</v>
      </c>
    </row>
    <row r="33" spans="1:12" s="5" customFormat="1" ht="16.5" thickTop="1" thickBot="1" x14ac:dyDescent="0.25">
      <c r="A33" s="10"/>
      <c r="B33" s="12" t="s">
        <v>58</v>
      </c>
      <c r="C33" s="79">
        <v>1146205</v>
      </c>
      <c r="D33" s="79">
        <v>1129899</v>
      </c>
      <c r="E33" s="79">
        <v>1002070</v>
      </c>
    </row>
    <row r="34" spans="1:12" s="5" customFormat="1" ht="16.5" thickTop="1" thickBot="1" x14ac:dyDescent="0.25">
      <c r="A34" s="11"/>
      <c r="B34" s="12" t="s">
        <v>59</v>
      </c>
      <c r="C34" s="80">
        <v>14076</v>
      </c>
      <c r="D34" s="79">
        <v>2813</v>
      </c>
      <c r="E34" s="80">
        <v>-3499</v>
      </c>
    </row>
    <row r="35" spans="1:12" s="5" customFormat="1" ht="16.5" thickTop="1" thickBot="1" x14ac:dyDescent="0.25">
      <c r="A35" s="11"/>
      <c r="B35" s="34" t="s">
        <v>60</v>
      </c>
      <c r="C35" s="46">
        <v>145</v>
      </c>
      <c r="D35" s="46">
        <v>133</v>
      </c>
      <c r="E35" s="46">
        <v>102</v>
      </c>
    </row>
    <row r="36" spans="1:12" s="5" customFormat="1" ht="16.5" thickTop="1" thickBot="1" x14ac:dyDescent="0.25">
      <c r="A36" s="11"/>
      <c r="B36" s="34" t="s">
        <v>61</v>
      </c>
      <c r="C36" s="46">
        <f>SUM(C37:C43)</f>
        <v>438812</v>
      </c>
      <c r="D36" s="46">
        <f>SUM(D37:D43)</f>
        <v>454837</v>
      </c>
      <c r="E36" s="46">
        <f>SUM(E37:E43)</f>
        <v>465940</v>
      </c>
    </row>
    <row r="37" spans="1:12" s="5" customFormat="1" ht="16.5" thickTop="1" thickBot="1" x14ac:dyDescent="0.25">
      <c r="A37" s="11"/>
      <c r="B37" s="12" t="s">
        <v>62</v>
      </c>
      <c r="C37" s="79">
        <v>105066</v>
      </c>
      <c r="D37" s="79">
        <v>122466</v>
      </c>
      <c r="E37" s="79">
        <v>139717</v>
      </c>
    </row>
    <row r="38" spans="1:12" s="5" customFormat="1" ht="16.5" thickTop="1" thickBot="1" x14ac:dyDescent="0.25">
      <c r="A38" s="11"/>
      <c r="B38" s="12" t="s">
        <v>72</v>
      </c>
      <c r="C38" s="79">
        <v>299331</v>
      </c>
      <c r="D38" s="79">
        <v>299229</v>
      </c>
      <c r="E38" s="79">
        <v>300113</v>
      </c>
    </row>
    <row r="39" spans="1:12" s="5" customFormat="1" ht="16.5" thickTop="1" thickBot="1" x14ac:dyDescent="0.25">
      <c r="A39" s="11"/>
      <c r="B39" s="12" t="s">
        <v>63</v>
      </c>
      <c r="C39" s="79">
        <v>881</v>
      </c>
      <c r="D39" s="79">
        <v>620</v>
      </c>
      <c r="E39" s="79">
        <v>1479</v>
      </c>
    </row>
    <row r="40" spans="1:12" ht="16.5" thickTop="1" thickBot="1" x14ac:dyDescent="0.25">
      <c r="B40" s="12" t="s">
        <v>157</v>
      </c>
      <c r="C40" s="79">
        <v>4150</v>
      </c>
      <c r="D40" s="79">
        <v>5300</v>
      </c>
      <c r="E40" s="79">
        <v>4428</v>
      </c>
      <c r="F40" s="5"/>
      <c r="G40" s="5"/>
      <c r="H40" s="5"/>
      <c r="I40" s="5"/>
      <c r="J40" s="5"/>
      <c r="K40" s="5"/>
      <c r="L40" s="5"/>
    </row>
    <row r="41" spans="1:12" ht="16.5" thickTop="1" thickBot="1" x14ac:dyDescent="0.25">
      <c r="B41" s="12" t="s">
        <v>64</v>
      </c>
      <c r="C41" s="114">
        <v>4179</v>
      </c>
      <c r="D41" s="79">
        <v>3072</v>
      </c>
      <c r="E41" s="114">
        <v>664</v>
      </c>
      <c r="F41" s="5"/>
      <c r="G41" s="5"/>
      <c r="H41" s="5"/>
      <c r="I41" s="5"/>
      <c r="J41" s="5"/>
      <c r="K41" s="5"/>
      <c r="L41" s="5"/>
    </row>
    <row r="42" spans="1:12" ht="16.5" thickTop="1" thickBot="1" x14ac:dyDescent="0.25">
      <c r="B42" s="12" t="s">
        <v>65</v>
      </c>
      <c r="C42" s="114">
        <v>22190</v>
      </c>
      <c r="D42" s="79">
        <v>22823</v>
      </c>
      <c r="E42" s="114">
        <v>19198</v>
      </c>
      <c r="F42" s="5"/>
      <c r="G42" s="5"/>
      <c r="H42" s="5"/>
      <c r="I42" s="5"/>
      <c r="J42" s="5"/>
      <c r="K42" s="5"/>
      <c r="L42" s="5"/>
    </row>
    <row r="43" spans="1:12" ht="16.5" thickTop="1" thickBot="1" x14ac:dyDescent="0.25">
      <c r="B43" s="12" t="s">
        <v>66</v>
      </c>
      <c r="C43" s="47">
        <v>3015</v>
      </c>
      <c r="D43" s="47">
        <v>1327</v>
      </c>
      <c r="E43" s="47">
        <v>341</v>
      </c>
      <c r="F43" s="5"/>
      <c r="G43" s="5"/>
      <c r="H43" s="5"/>
      <c r="I43" s="5"/>
      <c r="J43" s="5"/>
      <c r="K43" s="5"/>
      <c r="L43" s="5"/>
    </row>
    <row r="44" spans="1:12" ht="16.5" thickTop="1" thickBot="1" x14ac:dyDescent="0.25">
      <c r="B44" s="34" t="s">
        <v>67</v>
      </c>
      <c r="C44" s="46">
        <f>SUM(C45:C53)</f>
        <v>349151</v>
      </c>
      <c r="D44" s="46">
        <f>SUM(D45:D53)</f>
        <v>245771</v>
      </c>
      <c r="E44" s="46">
        <f>SUM(E45:E53)</f>
        <v>315203</v>
      </c>
      <c r="F44" s="5"/>
      <c r="G44" s="5"/>
      <c r="H44" s="5"/>
      <c r="I44" s="5"/>
      <c r="J44" s="5"/>
      <c r="K44" s="5"/>
      <c r="L44" s="5"/>
    </row>
    <row r="45" spans="1:12" ht="16.5" thickTop="1" thickBot="1" x14ac:dyDescent="0.25">
      <c r="B45" s="12" t="s">
        <v>62</v>
      </c>
      <c r="C45" s="79">
        <v>35289</v>
      </c>
      <c r="D45" s="79">
        <v>36646</v>
      </c>
      <c r="E45" s="79">
        <v>35614</v>
      </c>
      <c r="F45" s="5"/>
      <c r="G45" s="5"/>
      <c r="H45" s="5"/>
      <c r="I45" s="5"/>
      <c r="J45" s="5"/>
      <c r="K45" s="5"/>
      <c r="L45" s="5"/>
    </row>
    <row r="46" spans="1:12" ht="16.5" thickTop="1" thickBot="1" x14ac:dyDescent="0.25">
      <c r="B46" s="12" t="s">
        <v>168</v>
      </c>
      <c r="C46" s="79">
        <v>909</v>
      </c>
      <c r="D46" s="79">
        <v>795</v>
      </c>
      <c r="E46" s="79">
        <v>0</v>
      </c>
      <c r="F46" s="5"/>
      <c r="G46" s="5"/>
      <c r="H46" s="5"/>
      <c r="I46" s="5"/>
      <c r="J46" s="5"/>
      <c r="K46" s="5"/>
      <c r="L46" s="5"/>
    </row>
    <row r="47" spans="1:12" ht="16.5" thickTop="1" thickBot="1" x14ac:dyDescent="0.25">
      <c r="B47" s="12" t="s">
        <v>68</v>
      </c>
      <c r="C47" s="79">
        <v>109802</v>
      </c>
      <c r="D47" s="79">
        <v>77874</v>
      </c>
      <c r="E47" s="79">
        <v>93309</v>
      </c>
      <c r="F47" s="5"/>
      <c r="G47" s="5"/>
      <c r="H47" s="5"/>
      <c r="I47" s="5"/>
      <c r="J47" s="5"/>
      <c r="K47" s="5"/>
      <c r="L47" s="5"/>
    </row>
    <row r="48" spans="1:12" ht="16.5" thickTop="1" thickBot="1" x14ac:dyDescent="0.25">
      <c r="B48" s="12" t="s">
        <v>171</v>
      </c>
      <c r="C48" s="79">
        <v>15715</v>
      </c>
      <c r="D48" s="79">
        <v>34734</v>
      </c>
      <c r="E48" s="79">
        <v>7722</v>
      </c>
      <c r="F48" s="5"/>
      <c r="G48" s="5"/>
      <c r="H48" s="5"/>
      <c r="I48" s="5"/>
      <c r="J48" s="5"/>
      <c r="K48" s="5"/>
      <c r="L48" s="5"/>
    </row>
    <row r="49" spans="2:12" ht="16.5" thickTop="1" thickBot="1" x14ac:dyDescent="0.25">
      <c r="B49" s="12" t="s">
        <v>69</v>
      </c>
      <c r="C49" s="79">
        <v>5561</v>
      </c>
      <c r="D49" s="79">
        <v>4874</v>
      </c>
      <c r="E49" s="79">
        <v>10104</v>
      </c>
      <c r="F49" s="5"/>
      <c r="G49" s="5"/>
      <c r="H49" s="5"/>
      <c r="I49" s="5"/>
      <c r="J49" s="5"/>
      <c r="K49" s="5"/>
      <c r="L49" s="5"/>
    </row>
    <row r="50" spans="2:12" ht="16.5" thickTop="1" thickBot="1" x14ac:dyDescent="0.25">
      <c r="B50" s="12" t="s">
        <v>157</v>
      </c>
      <c r="C50" s="79">
        <v>40610</v>
      </c>
      <c r="D50" s="79">
        <v>20585</v>
      </c>
      <c r="E50" s="79">
        <v>29854</v>
      </c>
      <c r="F50" s="5"/>
      <c r="G50" s="5"/>
      <c r="H50" s="5"/>
      <c r="I50" s="5"/>
      <c r="J50" s="5"/>
      <c r="K50" s="5"/>
      <c r="L50" s="5"/>
    </row>
    <row r="51" spans="2:12" ht="16.5" thickTop="1" thickBot="1" x14ac:dyDescent="0.25">
      <c r="B51" s="12" t="s">
        <v>70</v>
      </c>
      <c r="C51" s="79">
        <v>137433</v>
      </c>
      <c r="D51" s="79">
        <v>66456</v>
      </c>
      <c r="E51" s="79">
        <v>135666</v>
      </c>
      <c r="F51" s="5"/>
      <c r="G51" s="5"/>
      <c r="H51" s="5"/>
      <c r="I51" s="5"/>
      <c r="J51" s="5"/>
      <c r="K51" s="5"/>
      <c r="L51" s="5"/>
    </row>
    <row r="52" spans="2:12" ht="16.5" thickTop="1" thickBot="1" x14ac:dyDescent="0.25">
      <c r="B52" s="12" t="s">
        <v>65</v>
      </c>
      <c r="C52" s="79">
        <v>2757</v>
      </c>
      <c r="D52" s="79">
        <v>2693</v>
      </c>
      <c r="E52" s="79">
        <v>1870</v>
      </c>
      <c r="F52" s="5"/>
      <c r="G52" s="5"/>
      <c r="H52" s="5"/>
      <c r="I52" s="5"/>
      <c r="J52" s="5"/>
      <c r="K52" s="5"/>
      <c r="L52" s="5"/>
    </row>
    <row r="53" spans="2:12" ht="16.5" thickTop="1" thickBot="1" x14ac:dyDescent="0.25">
      <c r="B53" s="12" t="s">
        <v>66</v>
      </c>
      <c r="C53" s="47">
        <v>1075</v>
      </c>
      <c r="D53" s="47">
        <v>1114</v>
      </c>
      <c r="E53" s="47">
        <v>1064</v>
      </c>
      <c r="F53" s="5"/>
      <c r="G53" s="5"/>
      <c r="H53" s="5"/>
      <c r="I53" s="5"/>
      <c r="J53" s="5"/>
      <c r="K53" s="5"/>
      <c r="L53" s="5"/>
    </row>
    <row r="54" spans="2:12" ht="16.5" thickTop="1" thickBot="1" x14ac:dyDescent="0.25">
      <c r="B54" s="82" t="s">
        <v>73</v>
      </c>
      <c r="C54" s="46">
        <v>0</v>
      </c>
      <c r="D54" s="46">
        <v>0</v>
      </c>
      <c r="E54" s="46">
        <v>1556</v>
      </c>
      <c r="F54" s="5"/>
      <c r="G54" s="5"/>
      <c r="H54" s="5"/>
      <c r="I54" s="5"/>
      <c r="J54" s="5"/>
      <c r="K54" s="5"/>
      <c r="L54" s="5"/>
    </row>
    <row r="55" spans="2:12" ht="16.5" thickTop="1" thickBot="1" x14ac:dyDescent="0.25">
      <c r="B55" s="34" t="s">
        <v>71</v>
      </c>
      <c r="C55" s="46">
        <f>C29+C36+C44+C54</f>
        <v>2598739</v>
      </c>
      <c r="D55" s="46">
        <f>D29+D36+D44+D54</f>
        <v>2483896</v>
      </c>
      <c r="E55" s="46">
        <f>E29+E36+E44+E54</f>
        <v>2432459</v>
      </c>
      <c r="F55" s="5"/>
      <c r="G55" s="5"/>
      <c r="H55" s="5"/>
      <c r="I55" s="5"/>
      <c r="J55" s="5"/>
      <c r="K55" s="5"/>
      <c r="L55" s="5"/>
    </row>
    <row r="56" spans="2:12" ht="15.75" thickTop="1" x14ac:dyDescent="0.2">
      <c r="B56" s="22"/>
      <c r="C56" s="22"/>
      <c r="D56" s="22"/>
      <c r="E56" s="28"/>
    </row>
  </sheetData>
  <mergeCells count="4">
    <mergeCell ref="B27:B28"/>
    <mergeCell ref="B4:B5"/>
    <mergeCell ref="C4:E4"/>
    <mergeCell ref="C27:E27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E3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78</v>
      </c>
    </row>
    <row r="4" spans="1:31" ht="33.950000000000003" customHeight="1" thickTop="1" thickBot="1" x14ac:dyDescent="0.25">
      <c r="B4" s="199"/>
      <c r="C4" s="201" t="s">
        <v>55</v>
      </c>
      <c r="D4" s="202"/>
      <c r="E4" s="202"/>
      <c r="F4" s="203"/>
      <c r="G4" s="197" t="s">
        <v>76</v>
      </c>
      <c r="H4" s="197" t="s">
        <v>77</v>
      </c>
    </row>
    <row r="5" spans="1:31" ht="63" customHeight="1" thickTop="1" thickBot="1" x14ac:dyDescent="0.25">
      <c r="B5" s="200"/>
      <c r="C5" s="66" t="s">
        <v>56</v>
      </c>
      <c r="D5" s="66" t="s">
        <v>57</v>
      </c>
      <c r="E5" s="66" t="s">
        <v>74</v>
      </c>
      <c r="F5" s="66" t="s">
        <v>75</v>
      </c>
      <c r="G5" s="198"/>
      <c r="H5" s="198"/>
    </row>
    <row r="6" spans="1:31" ht="16.5" thickTop="1" thickBot="1" x14ac:dyDescent="0.25">
      <c r="B6" s="194" t="s">
        <v>187</v>
      </c>
      <c r="C6" s="195"/>
      <c r="D6" s="195"/>
      <c r="E6" s="195"/>
      <c r="F6" s="196"/>
      <c r="G6" s="67"/>
      <c r="H6" s="6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1" ht="16.5" thickTop="1" thickBot="1" x14ac:dyDescent="0.25">
      <c r="B7" s="34" t="s">
        <v>83</v>
      </c>
      <c r="C7" s="68">
        <v>517754</v>
      </c>
      <c r="D7" s="68">
        <v>133333</v>
      </c>
      <c r="E7" s="68">
        <v>1301117</v>
      </c>
      <c r="F7" s="68">
        <v>118</v>
      </c>
      <c r="G7" s="68">
        <v>0</v>
      </c>
      <c r="H7" s="70">
        <f t="shared" ref="H7:H13" si="0">SUM(C7:G7)</f>
        <v>1952322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31" ht="16.5" thickTop="1" thickBot="1" x14ac:dyDescent="0.25">
      <c r="B8" s="144" t="s">
        <v>79</v>
      </c>
      <c r="C8" s="64">
        <v>0</v>
      </c>
      <c r="D8" s="64">
        <v>0</v>
      </c>
      <c r="E8" s="71">
        <v>181553</v>
      </c>
      <c r="F8" s="71">
        <v>0</v>
      </c>
      <c r="G8" s="71">
        <v>29</v>
      </c>
      <c r="H8" s="72">
        <f t="shared" si="0"/>
        <v>181582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31" ht="16.5" thickTop="1" thickBot="1" x14ac:dyDescent="0.25">
      <c r="B9" s="12" t="s">
        <v>80</v>
      </c>
      <c r="C9" s="64">
        <v>0</v>
      </c>
      <c r="D9" s="64">
        <v>-644</v>
      </c>
      <c r="E9" s="71">
        <v>-448</v>
      </c>
      <c r="F9" s="71">
        <v>2695</v>
      </c>
      <c r="G9" s="134">
        <v>1</v>
      </c>
      <c r="H9" s="72">
        <f t="shared" si="0"/>
        <v>1604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31" ht="16.5" thickTop="1" thickBot="1" x14ac:dyDescent="0.25">
      <c r="B10" s="34" t="s">
        <v>82</v>
      </c>
      <c r="C10" s="62">
        <f>SUM(C8:C9)</f>
        <v>0</v>
      </c>
      <c r="D10" s="62">
        <f>SUM(D8:D9)</f>
        <v>-644</v>
      </c>
      <c r="E10" s="62">
        <f>SUM(E8:E9)</f>
        <v>181105</v>
      </c>
      <c r="F10" s="62">
        <f>SUM(F8:F9)</f>
        <v>2695</v>
      </c>
      <c r="G10" s="62">
        <f>SUM(G8:G9)</f>
        <v>30</v>
      </c>
      <c r="H10" s="70">
        <f t="shared" si="0"/>
        <v>183186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31" ht="16.5" thickTop="1" thickBot="1" x14ac:dyDescent="0.25">
      <c r="B11" s="144" t="s">
        <v>280</v>
      </c>
      <c r="C11" s="64">
        <v>0</v>
      </c>
      <c r="D11" s="64">
        <v>0</v>
      </c>
      <c r="E11" s="71">
        <v>-283207</v>
      </c>
      <c r="F11" s="71">
        <v>0</v>
      </c>
      <c r="G11" s="71">
        <v>103</v>
      </c>
      <c r="H11" s="72">
        <f t="shared" ref="H11" si="1">SUM(C11:G11)</f>
        <v>-283104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31" ht="16.5" thickTop="1" thickBot="1" x14ac:dyDescent="0.25">
      <c r="B12" s="12" t="s">
        <v>81</v>
      </c>
      <c r="C12" s="104">
        <v>0</v>
      </c>
      <c r="D12" s="104">
        <v>0</v>
      </c>
      <c r="E12" s="73">
        <v>-69116</v>
      </c>
      <c r="F12" s="73">
        <v>0</v>
      </c>
      <c r="G12" s="74">
        <v>0</v>
      </c>
      <c r="H12" s="72">
        <f t="shared" si="0"/>
        <v>-69116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31" ht="16.5" thickTop="1" thickBot="1" x14ac:dyDescent="0.25">
      <c r="B13" s="34" t="s">
        <v>186</v>
      </c>
      <c r="C13" s="62">
        <f>C7+SUM(C10:C12)</f>
        <v>517754</v>
      </c>
      <c r="D13" s="62">
        <f>D7+SUM(D10:D12)</f>
        <v>132689</v>
      </c>
      <c r="E13" s="62">
        <f>E7+SUM(E10:E12)</f>
        <v>1129899</v>
      </c>
      <c r="F13" s="62">
        <f>F7+SUM(F10:F12)</f>
        <v>2813</v>
      </c>
      <c r="G13" s="62">
        <f>G7+SUM(G10:G12)</f>
        <v>133</v>
      </c>
      <c r="H13" s="70">
        <f t="shared" si="0"/>
        <v>1783288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31" ht="16.5" thickTop="1" thickBot="1" x14ac:dyDescent="0.25">
      <c r="B14" s="194" t="s">
        <v>230</v>
      </c>
      <c r="C14" s="195"/>
      <c r="D14" s="195"/>
      <c r="E14" s="195"/>
      <c r="F14" s="196"/>
      <c r="G14" s="75"/>
      <c r="H14" s="7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6.5" thickTop="1" thickBot="1" x14ac:dyDescent="0.25">
      <c r="B15" s="34" t="s">
        <v>83</v>
      </c>
      <c r="C15" s="62">
        <f>C7</f>
        <v>517754</v>
      </c>
      <c r="D15" s="62">
        <f>D7</f>
        <v>133333</v>
      </c>
      <c r="E15" s="62">
        <f>E7</f>
        <v>1301117</v>
      </c>
      <c r="F15" s="62">
        <f>F7</f>
        <v>118</v>
      </c>
      <c r="G15" s="62">
        <f>G7</f>
        <v>0</v>
      </c>
      <c r="H15" s="70">
        <f t="shared" ref="H15:H20" si="2">SUM(C15:G15)</f>
        <v>1952322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6.5" thickTop="1" thickBot="1" x14ac:dyDescent="0.25">
      <c r="B16" s="144" t="s">
        <v>79</v>
      </c>
      <c r="C16" s="64">
        <v>0</v>
      </c>
      <c r="D16" s="64">
        <v>0</v>
      </c>
      <c r="E16" s="71">
        <v>53276</v>
      </c>
      <c r="F16" s="71">
        <v>0</v>
      </c>
      <c r="G16" s="71">
        <v>1</v>
      </c>
      <c r="H16" s="72">
        <f t="shared" si="2"/>
        <v>53277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2:31" ht="16.5" thickTop="1" thickBot="1" x14ac:dyDescent="0.25">
      <c r="B17" s="12" t="s">
        <v>80</v>
      </c>
      <c r="C17" s="64">
        <v>0</v>
      </c>
      <c r="D17" s="64">
        <v>0</v>
      </c>
      <c r="E17" s="71">
        <v>0</v>
      </c>
      <c r="F17" s="71">
        <v>-3617</v>
      </c>
      <c r="G17" s="71">
        <v>-2</v>
      </c>
      <c r="H17" s="72">
        <f t="shared" si="2"/>
        <v>-3619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2:31" ht="16.5" thickTop="1" thickBot="1" x14ac:dyDescent="0.25">
      <c r="B18" s="34" t="s">
        <v>82</v>
      </c>
      <c r="C18" s="62">
        <f>SUM(C16:C17)</f>
        <v>0</v>
      </c>
      <c r="D18" s="62">
        <f>SUM(D16:D17)</f>
        <v>0</v>
      </c>
      <c r="E18" s="62">
        <f>SUM(E16:E17)</f>
        <v>53276</v>
      </c>
      <c r="F18" s="62">
        <f>SUM(F16:F17)</f>
        <v>-3617</v>
      </c>
      <c r="G18" s="62">
        <f>SUM(G16:G17)</f>
        <v>-1</v>
      </c>
      <c r="H18" s="70">
        <f t="shared" si="2"/>
        <v>49658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2:31" ht="16.5" thickTop="1" thickBot="1" x14ac:dyDescent="0.25">
      <c r="B19" s="144" t="s">
        <v>280</v>
      </c>
      <c r="C19" s="104">
        <v>0</v>
      </c>
      <c r="D19" s="104">
        <v>0</v>
      </c>
      <c r="E19" s="73">
        <v>-283207</v>
      </c>
      <c r="F19" s="73">
        <v>0</v>
      </c>
      <c r="G19" s="73">
        <v>103</v>
      </c>
      <c r="H19" s="72">
        <f t="shared" si="2"/>
        <v>-283104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2:31" ht="16.5" thickTop="1" thickBot="1" x14ac:dyDescent="0.25">
      <c r="B20" s="12" t="s">
        <v>81</v>
      </c>
      <c r="C20" s="164">
        <v>0</v>
      </c>
      <c r="D20" s="164">
        <v>0</v>
      </c>
      <c r="E20" s="165">
        <v>-69116</v>
      </c>
      <c r="F20" s="165">
        <v>0</v>
      </c>
      <c r="G20" s="165">
        <v>0</v>
      </c>
      <c r="H20" s="72">
        <f t="shared" si="2"/>
        <v>-69116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2:31" ht="16.5" thickTop="1" thickBot="1" x14ac:dyDescent="0.25">
      <c r="B21" s="34" t="s">
        <v>231</v>
      </c>
      <c r="C21" s="62">
        <f t="shared" ref="C21:H21" si="3">C15+SUM(C18:C20)</f>
        <v>517754</v>
      </c>
      <c r="D21" s="62">
        <f t="shared" si="3"/>
        <v>133333</v>
      </c>
      <c r="E21" s="62">
        <f t="shared" si="3"/>
        <v>1002070</v>
      </c>
      <c r="F21" s="62">
        <f t="shared" si="3"/>
        <v>-3499</v>
      </c>
      <c r="G21" s="62">
        <f t="shared" si="3"/>
        <v>102</v>
      </c>
      <c r="H21" s="62">
        <f t="shared" si="3"/>
        <v>1649760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2:31" ht="16.5" thickTop="1" thickBot="1" x14ac:dyDescent="0.25">
      <c r="B22" s="194" t="s">
        <v>232</v>
      </c>
      <c r="C22" s="195"/>
      <c r="D22" s="195"/>
      <c r="E22" s="195"/>
      <c r="F22" s="196"/>
      <c r="G22" s="75"/>
      <c r="H22" s="7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2:31" ht="16.5" thickTop="1" thickBot="1" x14ac:dyDescent="0.25">
      <c r="B23" s="34" t="s">
        <v>195</v>
      </c>
      <c r="C23" s="62">
        <f>C13</f>
        <v>517754</v>
      </c>
      <c r="D23" s="62">
        <f>D13</f>
        <v>132689</v>
      </c>
      <c r="E23" s="62">
        <f>E13</f>
        <v>1129899</v>
      </c>
      <c r="F23" s="62">
        <f>F13</f>
        <v>2813</v>
      </c>
      <c r="G23" s="62">
        <f>G13</f>
        <v>133</v>
      </c>
      <c r="H23" s="70">
        <f t="shared" ref="H23:H30" si="4">SUM(C23:G23)</f>
        <v>1783288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2:31" ht="16.5" thickTop="1" thickBot="1" x14ac:dyDescent="0.25">
      <c r="B24" s="144" t="s">
        <v>79</v>
      </c>
      <c r="C24" s="64">
        <v>0</v>
      </c>
      <c r="D24" s="64">
        <v>0</v>
      </c>
      <c r="E24" s="71">
        <v>71370</v>
      </c>
      <c r="F24" s="71">
        <v>0</v>
      </c>
      <c r="G24" s="71">
        <v>8</v>
      </c>
      <c r="H24" s="72">
        <f t="shared" si="4"/>
        <v>71378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2:31" ht="16.5" thickTop="1" thickBot="1" x14ac:dyDescent="0.25">
      <c r="B25" s="12" t="s">
        <v>80</v>
      </c>
      <c r="C25" s="64">
        <v>0</v>
      </c>
      <c r="D25" s="64">
        <v>-93</v>
      </c>
      <c r="E25" s="71">
        <v>50</v>
      </c>
      <c r="F25" s="71">
        <v>11263</v>
      </c>
      <c r="G25" s="71">
        <v>4</v>
      </c>
      <c r="H25" s="72">
        <f t="shared" si="4"/>
        <v>11224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2:31" ht="16.5" thickTop="1" thickBot="1" x14ac:dyDescent="0.25">
      <c r="B26" s="34" t="s">
        <v>82</v>
      </c>
      <c r="C26" s="62">
        <f>SUM(C24:C25)</f>
        <v>0</v>
      </c>
      <c r="D26" s="62">
        <f>SUM(D24:D25)</f>
        <v>-93</v>
      </c>
      <c r="E26" s="62">
        <f>SUM(E24:E25)</f>
        <v>71420</v>
      </c>
      <c r="F26" s="62">
        <f>SUM(F24:F25)</f>
        <v>11263</v>
      </c>
      <c r="G26" s="62">
        <f>SUM(G24:G25)</f>
        <v>12</v>
      </c>
      <c r="H26" s="70">
        <f t="shared" si="4"/>
        <v>82602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2:31" ht="16.5" thickTop="1" thickBot="1" x14ac:dyDescent="0.25">
      <c r="B27" s="145" t="s">
        <v>220</v>
      </c>
      <c r="C27" s="64">
        <v>0</v>
      </c>
      <c r="D27" s="64">
        <v>0</v>
      </c>
      <c r="E27" s="147">
        <v>17286</v>
      </c>
      <c r="F27" s="148">
        <v>0</v>
      </c>
      <c r="G27" s="148">
        <v>0</v>
      </c>
      <c r="H27" s="72">
        <f t="shared" si="4"/>
        <v>17286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2:31" ht="16.5" thickTop="1" thickBot="1" x14ac:dyDescent="0.25">
      <c r="B28" s="146" t="s">
        <v>281</v>
      </c>
      <c r="C28" s="64">
        <v>0</v>
      </c>
      <c r="D28" s="64">
        <v>0</v>
      </c>
      <c r="E28" s="73">
        <v>-3284</v>
      </c>
      <c r="F28" s="73">
        <v>0</v>
      </c>
      <c r="G28" s="73">
        <v>0</v>
      </c>
      <c r="H28" s="72">
        <f t="shared" si="4"/>
        <v>-3284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2:31" ht="16.5" thickTop="1" thickBot="1" x14ac:dyDescent="0.25">
      <c r="B29" s="12" t="s">
        <v>81</v>
      </c>
      <c r="C29" s="64">
        <v>0</v>
      </c>
      <c r="D29" s="64">
        <v>0</v>
      </c>
      <c r="E29" s="165">
        <v>-69116</v>
      </c>
      <c r="F29" s="165">
        <v>0</v>
      </c>
      <c r="G29" s="165">
        <v>0</v>
      </c>
      <c r="H29" s="72">
        <f t="shared" si="4"/>
        <v>-69116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2:31" ht="16.5" thickTop="1" thickBot="1" x14ac:dyDescent="0.25">
      <c r="B30" s="34" t="s">
        <v>233</v>
      </c>
      <c r="C30" s="62">
        <f>C23+SUM(C26:C29)</f>
        <v>517754</v>
      </c>
      <c r="D30" s="62">
        <f>D23+SUM(D26:D29)</f>
        <v>132596</v>
      </c>
      <c r="E30" s="62">
        <f>E23+SUM(E26:E29)</f>
        <v>1146205</v>
      </c>
      <c r="F30" s="62">
        <f>F23+SUM(F26:F29)</f>
        <v>14076</v>
      </c>
      <c r="G30" s="62">
        <f>G23+SUM(G26:G29)</f>
        <v>145</v>
      </c>
      <c r="H30" s="70">
        <f t="shared" si="4"/>
        <v>1810776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2:31" ht="15.75" thickTop="1" x14ac:dyDescent="0.2"/>
  </sheetData>
  <mergeCells count="7">
    <mergeCell ref="B14:F14"/>
    <mergeCell ref="B22:F22"/>
    <mergeCell ref="B6:F6"/>
    <mergeCell ref="G4:G5"/>
    <mergeCell ref="H4:H5"/>
    <mergeCell ref="B4:B5"/>
    <mergeCell ref="C4:F4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8" ht="15.75" x14ac:dyDescent="0.25">
      <c r="A1" s="9" t="s">
        <v>30</v>
      </c>
    </row>
    <row r="2" spans="1:8" ht="15.75" x14ac:dyDescent="0.25">
      <c r="A2" s="9"/>
    </row>
    <row r="3" spans="1:8" ht="18.75" thickBot="1" x14ac:dyDescent="0.3">
      <c r="A3" s="9"/>
      <c r="B3" s="15" t="s">
        <v>84</v>
      </c>
    </row>
    <row r="4" spans="1:8" ht="45.75" customHeight="1" thickTop="1" thickBot="1" x14ac:dyDescent="0.25">
      <c r="B4" s="58"/>
      <c r="C4" s="162" t="s">
        <v>226</v>
      </c>
      <c r="D4" s="162" t="s">
        <v>224</v>
      </c>
      <c r="E4" s="162" t="s">
        <v>194</v>
      </c>
      <c r="F4" s="162" t="s">
        <v>227</v>
      </c>
      <c r="G4" s="162" t="s">
        <v>225</v>
      </c>
      <c r="H4" s="162" t="s">
        <v>172</v>
      </c>
    </row>
    <row r="5" spans="1:8" ht="16.5" thickTop="1" thickBot="1" x14ac:dyDescent="0.25">
      <c r="B5" s="59" t="s">
        <v>85</v>
      </c>
      <c r="C5" s="60"/>
      <c r="D5" s="60"/>
      <c r="E5" s="60"/>
      <c r="F5" s="60"/>
      <c r="G5" s="60"/>
      <c r="H5" s="60"/>
    </row>
    <row r="6" spans="1:8" ht="16.5" thickTop="1" thickBot="1" x14ac:dyDescent="0.25">
      <c r="B6" s="61" t="s">
        <v>217</v>
      </c>
      <c r="C6" s="166">
        <f>'Income statements and OCI'!C26</f>
        <v>84864</v>
      </c>
      <c r="D6" s="166">
        <f>'Income statements and OCI'!D26</f>
        <v>100374</v>
      </c>
      <c r="E6" s="166">
        <f>'Income statements and OCI'!E26</f>
        <v>-15510</v>
      </c>
      <c r="F6" s="166">
        <f>'Income statements and OCI'!F26</f>
        <v>68405</v>
      </c>
      <c r="G6" s="117">
        <f>'[1]RZiS i spr. z całkowitych doch.'!G26</f>
        <v>90638</v>
      </c>
      <c r="H6" s="163">
        <f>'Income statements and OCI'!H26</f>
        <v>-22233</v>
      </c>
    </row>
    <row r="7" spans="1:8" ht="16.5" thickTop="1" thickBot="1" x14ac:dyDescent="0.25">
      <c r="B7" s="167" t="s">
        <v>86</v>
      </c>
      <c r="C7" s="169">
        <f t="shared" ref="C7:H7" si="0">SUM(C8:C18)</f>
        <v>98739</v>
      </c>
      <c r="D7" s="168">
        <f t="shared" si="0"/>
        <v>74178</v>
      </c>
      <c r="E7" s="169">
        <f t="shared" si="0"/>
        <v>24561</v>
      </c>
      <c r="F7" s="168">
        <f t="shared" si="0"/>
        <v>73114</v>
      </c>
      <c r="G7" s="226">
        <f t="shared" ref="G7" si="1">SUM(G8:G18)</f>
        <v>47432</v>
      </c>
      <c r="H7" s="168">
        <f t="shared" si="0"/>
        <v>25682</v>
      </c>
    </row>
    <row r="8" spans="1:8" ht="16.5" thickTop="1" thickBot="1" x14ac:dyDescent="0.25">
      <c r="B8" s="63" t="s">
        <v>218</v>
      </c>
      <c r="C8" s="115">
        <v>61</v>
      </c>
      <c r="D8" s="115">
        <f>C8-E8</f>
        <v>-106</v>
      </c>
      <c r="E8" s="115">
        <v>167</v>
      </c>
      <c r="F8" s="115">
        <v>124</v>
      </c>
      <c r="G8" s="115">
        <f>F8-H8</f>
        <v>-5</v>
      </c>
      <c r="H8" s="150">
        <v>129</v>
      </c>
    </row>
    <row r="9" spans="1:8" ht="16.5" thickTop="1" thickBot="1" x14ac:dyDescent="0.25">
      <c r="B9" s="63" t="s">
        <v>22</v>
      </c>
      <c r="C9" s="115">
        <v>72852</v>
      </c>
      <c r="D9" s="115">
        <f t="shared" ref="D9:D18" si="2">C9-E9</f>
        <v>37255</v>
      </c>
      <c r="E9" s="115">
        <v>35597</v>
      </c>
      <c r="F9" s="115">
        <v>69188</v>
      </c>
      <c r="G9" s="115">
        <f t="shared" ref="G9:G20" si="3">F9-H9</f>
        <v>34859</v>
      </c>
      <c r="H9" s="150">
        <v>34329</v>
      </c>
    </row>
    <row r="10" spans="1:8" ht="16.5" thickTop="1" thickBot="1" x14ac:dyDescent="0.25">
      <c r="B10" s="63" t="s">
        <v>282</v>
      </c>
      <c r="C10" s="115">
        <v>293</v>
      </c>
      <c r="D10" s="115">
        <f t="shared" si="2"/>
        <v>-1380</v>
      </c>
      <c r="E10" s="115">
        <v>1673</v>
      </c>
      <c r="F10" s="115">
        <v>-4822</v>
      </c>
      <c r="G10" s="115">
        <f t="shared" si="3"/>
        <v>-1737</v>
      </c>
      <c r="H10" s="150">
        <v>-3085</v>
      </c>
    </row>
    <row r="11" spans="1:8" ht="16.5" thickTop="1" thickBot="1" x14ac:dyDescent="0.25">
      <c r="B11" s="63" t="s">
        <v>283</v>
      </c>
      <c r="C11" s="115">
        <v>6516</v>
      </c>
      <c r="D11" s="115">
        <f t="shared" si="2"/>
        <v>3193</v>
      </c>
      <c r="E11" s="115">
        <v>3323</v>
      </c>
      <c r="F11" s="115">
        <v>7122</v>
      </c>
      <c r="G11" s="115">
        <f t="shared" si="3"/>
        <v>1352</v>
      </c>
      <c r="H11" s="150">
        <v>5770</v>
      </c>
    </row>
    <row r="12" spans="1:8" ht="16.5" thickTop="1" thickBot="1" x14ac:dyDescent="0.25">
      <c r="B12" s="63" t="s">
        <v>284</v>
      </c>
      <c r="C12" s="115">
        <v>-1455</v>
      </c>
      <c r="D12" s="115">
        <f t="shared" si="2"/>
        <v>-1385</v>
      </c>
      <c r="E12" s="115">
        <v>-70</v>
      </c>
      <c r="F12" s="115">
        <v>15</v>
      </c>
      <c r="G12" s="115">
        <f t="shared" si="3"/>
        <v>0</v>
      </c>
      <c r="H12" s="150">
        <v>15</v>
      </c>
    </row>
    <row r="13" spans="1:8" ht="16.5" thickTop="1" thickBot="1" x14ac:dyDescent="0.25">
      <c r="B13" s="63" t="s">
        <v>87</v>
      </c>
      <c r="C13" s="115">
        <v>-27911</v>
      </c>
      <c r="D13" s="115">
        <f t="shared" si="2"/>
        <v>-9373</v>
      </c>
      <c r="E13" s="115">
        <v>-18538</v>
      </c>
      <c r="F13" s="115">
        <v>-15899</v>
      </c>
      <c r="G13" s="115">
        <f t="shared" si="3"/>
        <v>-11570</v>
      </c>
      <c r="H13" s="150">
        <v>-4329</v>
      </c>
    </row>
    <row r="14" spans="1:8" ht="16.5" customHeight="1" thickTop="1" thickBot="1" x14ac:dyDescent="0.25">
      <c r="B14" s="65" t="s">
        <v>219</v>
      </c>
      <c r="C14" s="115">
        <v>30141</v>
      </c>
      <c r="D14" s="115">
        <f t="shared" si="2"/>
        <v>40121</v>
      </c>
      <c r="E14" s="115">
        <v>-9980</v>
      </c>
      <c r="F14" s="115">
        <v>7825</v>
      </c>
      <c r="G14" s="115">
        <f t="shared" si="3"/>
        <v>26491</v>
      </c>
      <c r="H14" s="151">
        <v>-18666</v>
      </c>
    </row>
    <row r="15" spans="1:8" ht="16.5" thickTop="1" thickBot="1" x14ac:dyDescent="0.25">
      <c r="B15" s="63" t="s">
        <v>88</v>
      </c>
      <c r="C15" s="116">
        <v>15057</v>
      </c>
      <c r="D15" s="115">
        <f t="shared" si="2"/>
        <v>3879</v>
      </c>
      <c r="E15" s="116">
        <v>11178</v>
      </c>
      <c r="F15" s="116">
        <v>8180</v>
      </c>
      <c r="G15" s="115">
        <f t="shared" si="3"/>
        <v>10</v>
      </c>
      <c r="H15" s="152">
        <v>8170</v>
      </c>
    </row>
    <row r="16" spans="1:8" ht="16.5" thickTop="1" thickBot="1" x14ac:dyDescent="0.25">
      <c r="B16" s="63" t="s">
        <v>89</v>
      </c>
      <c r="C16" s="153">
        <v>1142</v>
      </c>
      <c r="D16" s="115">
        <f t="shared" si="2"/>
        <v>2060</v>
      </c>
      <c r="E16" s="153">
        <v>-918</v>
      </c>
      <c r="F16" s="153">
        <v>-179</v>
      </c>
      <c r="G16" s="115">
        <f t="shared" si="3"/>
        <v>-1</v>
      </c>
      <c r="H16" s="150">
        <v>-178</v>
      </c>
    </row>
    <row r="17" spans="2:8" ht="16.5" thickTop="1" thickBot="1" x14ac:dyDescent="0.25">
      <c r="B17" s="63" t="s">
        <v>90</v>
      </c>
      <c r="C17" s="115">
        <v>191</v>
      </c>
      <c r="D17" s="115">
        <f t="shared" si="2"/>
        <v>-272</v>
      </c>
      <c r="E17" s="115">
        <v>463</v>
      </c>
      <c r="F17" s="115">
        <v>524</v>
      </c>
      <c r="G17" s="115">
        <f t="shared" si="3"/>
        <v>-272</v>
      </c>
      <c r="H17" s="150">
        <v>796</v>
      </c>
    </row>
    <row r="18" spans="2:8" ht="16.5" thickTop="1" thickBot="1" x14ac:dyDescent="0.25">
      <c r="B18" s="63" t="s">
        <v>91</v>
      </c>
      <c r="C18" s="115">
        <v>1852</v>
      </c>
      <c r="D18" s="115">
        <f t="shared" si="2"/>
        <v>186</v>
      </c>
      <c r="E18" s="115">
        <v>1666</v>
      </c>
      <c r="F18" s="115">
        <v>1036</v>
      </c>
      <c r="G18" s="115">
        <f t="shared" si="3"/>
        <v>-1695</v>
      </c>
      <c r="H18" s="150">
        <v>2731</v>
      </c>
    </row>
    <row r="19" spans="2:8" ht="16.5" thickTop="1" thickBot="1" x14ac:dyDescent="0.25">
      <c r="B19" s="61" t="s">
        <v>92</v>
      </c>
      <c r="C19" s="117">
        <f t="shared" ref="C19:H19" si="4">SUM(C6:C7)</f>
        <v>183603</v>
      </c>
      <c r="D19" s="117">
        <f t="shared" si="4"/>
        <v>174552</v>
      </c>
      <c r="E19" s="117">
        <f t="shared" si="4"/>
        <v>9051</v>
      </c>
      <c r="F19" s="117">
        <f t="shared" si="4"/>
        <v>141519</v>
      </c>
      <c r="G19" s="149">
        <f t="shared" si="4"/>
        <v>138070</v>
      </c>
      <c r="H19" s="149">
        <f t="shared" si="4"/>
        <v>3449</v>
      </c>
    </row>
    <row r="20" spans="2:8" ht="16.5" thickTop="1" thickBot="1" x14ac:dyDescent="0.25">
      <c r="B20" s="63" t="s">
        <v>93</v>
      </c>
      <c r="C20" s="115">
        <v>-22528</v>
      </c>
      <c r="D20" s="115">
        <f t="shared" ref="D20" si="5">C20-E20</f>
        <v>-18749</v>
      </c>
      <c r="E20" s="115">
        <v>-3779</v>
      </c>
      <c r="F20" s="115">
        <v>-15464</v>
      </c>
      <c r="G20" s="115">
        <f t="shared" si="3"/>
        <v>-11313</v>
      </c>
      <c r="H20" s="150">
        <v>-4151</v>
      </c>
    </row>
    <row r="21" spans="2:8" ht="16.5" thickTop="1" thickBot="1" x14ac:dyDescent="0.25">
      <c r="B21" s="61" t="s">
        <v>95</v>
      </c>
      <c r="C21" s="117">
        <f t="shared" ref="C21:H21" si="6">SUM(C19:C20)</f>
        <v>161075</v>
      </c>
      <c r="D21" s="117">
        <f t="shared" ref="D21" si="7">SUM(D19:D20)</f>
        <v>155803</v>
      </c>
      <c r="E21" s="117">
        <f t="shared" ref="E21:G21" si="8">SUM(E19:E20)</f>
        <v>5272</v>
      </c>
      <c r="F21" s="117">
        <f t="shared" si="8"/>
        <v>126055</v>
      </c>
      <c r="G21" s="117">
        <f t="shared" si="8"/>
        <v>126757</v>
      </c>
      <c r="H21" s="149">
        <f t="shared" si="6"/>
        <v>-702</v>
      </c>
    </row>
    <row r="22" spans="2:8" ht="16.5" thickTop="1" thickBot="1" x14ac:dyDescent="0.25">
      <c r="B22" s="61" t="s">
        <v>94</v>
      </c>
      <c r="C22" s="115"/>
      <c r="D22" s="115"/>
      <c r="E22" s="115"/>
      <c r="F22" s="115"/>
      <c r="G22" s="115"/>
      <c r="H22" s="150"/>
    </row>
    <row r="23" spans="2:8" ht="16.5" thickTop="1" thickBot="1" x14ac:dyDescent="0.25">
      <c r="B23" s="65" t="s">
        <v>191</v>
      </c>
      <c r="C23" s="116">
        <v>2484</v>
      </c>
      <c r="D23" s="115">
        <f t="shared" ref="D23:D28" si="9">C23-E23</f>
        <v>2076</v>
      </c>
      <c r="E23" s="116">
        <v>408</v>
      </c>
      <c r="F23" s="116">
        <v>26</v>
      </c>
      <c r="G23" s="115">
        <f t="shared" ref="G23:G27" si="10">F23-H23</f>
        <v>14</v>
      </c>
      <c r="H23" s="151">
        <v>12</v>
      </c>
    </row>
    <row r="24" spans="2:8" ht="16.5" thickTop="1" thickBot="1" x14ac:dyDescent="0.25">
      <c r="B24" s="63" t="s">
        <v>96</v>
      </c>
      <c r="C24" s="115">
        <v>698</v>
      </c>
      <c r="D24" s="115">
        <f t="shared" si="9"/>
        <v>379</v>
      </c>
      <c r="E24" s="115">
        <v>319</v>
      </c>
      <c r="F24" s="115">
        <v>698</v>
      </c>
      <c r="G24" s="115">
        <f t="shared" si="10"/>
        <v>398</v>
      </c>
      <c r="H24" s="150">
        <v>300</v>
      </c>
    </row>
    <row r="25" spans="2:8" ht="16.5" thickTop="1" thickBot="1" x14ac:dyDescent="0.25">
      <c r="B25" s="63" t="s">
        <v>97</v>
      </c>
      <c r="C25" s="115">
        <v>7199</v>
      </c>
      <c r="D25" s="115">
        <f t="shared" si="9"/>
        <v>322</v>
      </c>
      <c r="E25" s="115">
        <v>6877</v>
      </c>
      <c r="F25" s="115">
        <v>4300</v>
      </c>
      <c r="G25" s="115">
        <f t="shared" si="10"/>
        <v>4300</v>
      </c>
      <c r="H25" s="150">
        <v>0</v>
      </c>
    </row>
    <row r="26" spans="2:8" ht="16.5" thickTop="1" thickBot="1" x14ac:dyDescent="0.25">
      <c r="B26" s="63" t="s">
        <v>192</v>
      </c>
      <c r="C26" s="115">
        <v>-198777</v>
      </c>
      <c r="D26" s="115">
        <f t="shared" si="9"/>
        <v>-55017</v>
      </c>
      <c r="E26" s="115">
        <v>-143760</v>
      </c>
      <c r="F26" s="115">
        <v>-40822</v>
      </c>
      <c r="G26" s="115">
        <f t="shared" si="10"/>
        <v>-15887</v>
      </c>
      <c r="H26" s="150">
        <v>-24935</v>
      </c>
    </row>
    <row r="27" spans="2:8" ht="16.5" thickTop="1" thickBot="1" x14ac:dyDescent="0.25">
      <c r="B27" s="63" t="s">
        <v>285</v>
      </c>
      <c r="C27" s="115">
        <v>0</v>
      </c>
      <c r="D27" s="115">
        <f t="shared" si="9"/>
        <v>0</v>
      </c>
      <c r="E27" s="115">
        <v>0</v>
      </c>
      <c r="F27" s="115">
        <v>-563640</v>
      </c>
      <c r="G27" s="115">
        <f t="shared" si="10"/>
        <v>0</v>
      </c>
      <c r="H27" s="150">
        <v>-563640</v>
      </c>
    </row>
    <row r="28" spans="2:8" ht="16.5" thickTop="1" thickBot="1" x14ac:dyDescent="0.25">
      <c r="B28" s="63" t="s">
        <v>274</v>
      </c>
      <c r="C28" s="115">
        <v>-10</v>
      </c>
      <c r="D28" s="115">
        <f t="shared" si="9"/>
        <v>-10</v>
      </c>
      <c r="E28" s="115">
        <v>0</v>
      </c>
      <c r="F28" s="115">
        <v>0</v>
      </c>
      <c r="G28" s="150">
        <v>0</v>
      </c>
      <c r="H28" s="150">
        <v>0</v>
      </c>
    </row>
    <row r="29" spans="2:8" ht="16.5" thickTop="1" thickBot="1" x14ac:dyDescent="0.25">
      <c r="B29" s="61" t="s">
        <v>158</v>
      </c>
      <c r="C29" s="117">
        <f t="shared" ref="C29:H29" si="11">SUM(C23:C28)</f>
        <v>-188406</v>
      </c>
      <c r="D29" s="117">
        <f t="shared" si="11"/>
        <v>-52250</v>
      </c>
      <c r="E29" s="117">
        <f t="shared" si="11"/>
        <v>-136156</v>
      </c>
      <c r="F29" s="117">
        <f t="shared" si="11"/>
        <v>-599438</v>
      </c>
      <c r="G29" s="149">
        <f t="shared" si="11"/>
        <v>-11175</v>
      </c>
      <c r="H29" s="117">
        <f t="shared" si="11"/>
        <v>-588263</v>
      </c>
    </row>
    <row r="30" spans="2:8" ht="16.5" thickTop="1" thickBot="1" x14ac:dyDescent="0.25">
      <c r="B30" s="61" t="s">
        <v>98</v>
      </c>
      <c r="C30" s="118"/>
      <c r="D30" s="118"/>
      <c r="E30" s="118"/>
      <c r="F30" s="118"/>
      <c r="G30" s="118"/>
      <c r="H30" s="154"/>
    </row>
    <row r="31" spans="2:8" ht="16.5" thickTop="1" thickBot="1" x14ac:dyDescent="0.25">
      <c r="B31" s="102" t="s">
        <v>99</v>
      </c>
      <c r="C31" s="115">
        <v>0</v>
      </c>
      <c r="D31" s="115">
        <f t="shared" ref="D31:D36" si="12">C31-E31</f>
        <v>-4030</v>
      </c>
      <c r="E31" s="115">
        <v>4030</v>
      </c>
      <c r="F31" s="115">
        <v>476445</v>
      </c>
      <c r="G31" s="115">
        <f t="shared" ref="G31:G36" si="13">F31-H31</f>
        <v>0</v>
      </c>
      <c r="H31" s="150">
        <v>476445</v>
      </c>
    </row>
    <row r="32" spans="2:8" ht="16.5" thickTop="1" thickBot="1" x14ac:dyDescent="0.25">
      <c r="B32" s="102" t="s">
        <v>234</v>
      </c>
      <c r="C32" s="119">
        <v>0</v>
      </c>
      <c r="D32" s="115">
        <f t="shared" si="12"/>
        <v>0</v>
      </c>
      <c r="E32" s="119">
        <v>0</v>
      </c>
      <c r="F32" s="119">
        <v>300000</v>
      </c>
      <c r="G32" s="115">
        <f t="shared" si="13"/>
        <v>300000</v>
      </c>
      <c r="H32" s="155">
        <v>0</v>
      </c>
    </row>
    <row r="33" spans="2:8" ht="16.5" thickTop="1" thickBot="1" x14ac:dyDescent="0.25">
      <c r="B33" s="103" t="s">
        <v>286</v>
      </c>
      <c r="C33" s="119">
        <v>17286</v>
      </c>
      <c r="D33" s="115">
        <f t="shared" si="12"/>
        <v>0</v>
      </c>
      <c r="E33" s="119">
        <v>17286</v>
      </c>
      <c r="F33" s="119">
        <v>0</v>
      </c>
      <c r="G33" s="115">
        <f t="shared" si="13"/>
        <v>0</v>
      </c>
      <c r="H33" s="155">
        <v>0</v>
      </c>
    </row>
    <row r="34" spans="2:8" ht="16.5" thickTop="1" thickBot="1" x14ac:dyDescent="0.25">
      <c r="B34" s="103" t="s">
        <v>152</v>
      </c>
      <c r="C34" s="119">
        <v>-19039</v>
      </c>
      <c r="D34" s="115">
        <f t="shared" si="12"/>
        <v>-17989</v>
      </c>
      <c r="E34" s="119">
        <v>-1050</v>
      </c>
      <c r="F34" s="119">
        <v>-300000</v>
      </c>
      <c r="G34" s="115">
        <f t="shared" si="13"/>
        <v>-300000</v>
      </c>
      <c r="H34" s="155">
        <v>0</v>
      </c>
    </row>
    <row r="35" spans="2:8" ht="16.5" thickTop="1" thickBot="1" x14ac:dyDescent="0.25">
      <c r="B35" s="65" t="s">
        <v>100</v>
      </c>
      <c r="C35" s="116">
        <v>-2642</v>
      </c>
      <c r="D35" s="115">
        <f t="shared" si="12"/>
        <v>-1269</v>
      </c>
      <c r="E35" s="116">
        <v>-1373</v>
      </c>
      <c r="F35" s="116">
        <v>-8131</v>
      </c>
      <c r="G35" s="115">
        <f t="shared" si="13"/>
        <v>-3273</v>
      </c>
      <c r="H35" s="151">
        <v>-4858</v>
      </c>
    </row>
    <row r="36" spans="2:8" ht="16.5" thickTop="1" thickBot="1" x14ac:dyDescent="0.25">
      <c r="B36" s="65" t="s">
        <v>273</v>
      </c>
      <c r="C36" s="119">
        <v>-4227</v>
      </c>
      <c r="D36" s="115">
        <f t="shared" si="12"/>
        <v>-4227</v>
      </c>
      <c r="E36" s="119">
        <v>0</v>
      </c>
      <c r="F36" s="119">
        <v>-79</v>
      </c>
      <c r="G36" s="115">
        <f t="shared" si="13"/>
        <v>-79</v>
      </c>
      <c r="H36" s="155">
        <v>0</v>
      </c>
    </row>
    <row r="37" spans="2:8" ht="16.5" thickTop="1" thickBot="1" x14ac:dyDescent="0.25">
      <c r="B37" s="61" t="s">
        <v>287</v>
      </c>
      <c r="C37" s="117">
        <f t="shared" ref="C37:H37" si="14">SUM(C31:C36)</f>
        <v>-8622</v>
      </c>
      <c r="D37" s="117">
        <f t="shared" si="14"/>
        <v>-27515</v>
      </c>
      <c r="E37" s="117">
        <f t="shared" si="14"/>
        <v>18893</v>
      </c>
      <c r="F37" s="117">
        <f t="shared" si="14"/>
        <v>468235</v>
      </c>
      <c r="G37" s="149">
        <f t="shared" si="14"/>
        <v>-3352</v>
      </c>
      <c r="H37" s="149">
        <f t="shared" si="14"/>
        <v>471587</v>
      </c>
    </row>
    <row r="38" spans="2:8" ht="16.5" thickTop="1" thickBot="1" x14ac:dyDescent="0.25">
      <c r="B38" s="61" t="s">
        <v>101</v>
      </c>
      <c r="C38" s="117">
        <f t="shared" ref="C38:H38" si="15">C21+C29+C37</f>
        <v>-35953</v>
      </c>
      <c r="D38" s="117">
        <f t="shared" si="15"/>
        <v>76038</v>
      </c>
      <c r="E38" s="117">
        <f t="shared" si="15"/>
        <v>-111991</v>
      </c>
      <c r="F38" s="117">
        <f t="shared" si="15"/>
        <v>-5148</v>
      </c>
      <c r="G38" s="149">
        <f t="shared" si="15"/>
        <v>112230</v>
      </c>
      <c r="H38" s="149">
        <f t="shared" si="15"/>
        <v>-117378</v>
      </c>
    </row>
    <row r="39" spans="2:8" ht="16.5" thickTop="1" thickBot="1" x14ac:dyDescent="0.25">
      <c r="B39" s="63" t="s">
        <v>102</v>
      </c>
      <c r="C39" s="115">
        <v>629</v>
      </c>
      <c r="D39" s="115">
        <f t="shared" ref="D39" si="16">C39-E39</f>
        <v>629</v>
      </c>
      <c r="E39" s="115">
        <v>0</v>
      </c>
      <c r="F39" s="115">
        <v>-3063</v>
      </c>
      <c r="G39" s="115">
        <f t="shared" ref="G39" si="17">F39-H39</f>
        <v>0</v>
      </c>
      <c r="H39" s="150">
        <v>-3063</v>
      </c>
    </row>
    <row r="40" spans="2:8" ht="16.5" thickTop="1" thickBot="1" x14ac:dyDescent="0.25">
      <c r="B40" s="61" t="s">
        <v>159</v>
      </c>
      <c r="C40" s="117">
        <f>E40</f>
        <v>271683</v>
      </c>
      <c r="D40" s="117">
        <f>E41</f>
        <v>159692</v>
      </c>
      <c r="E40" s="117">
        <v>271683</v>
      </c>
      <c r="F40" s="117">
        <v>239503</v>
      </c>
      <c r="G40" s="117">
        <f>H41</f>
        <v>119062</v>
      </c>
      <c r="H40" s="149">
        <v>239503</v>
      </c>
    </row>
    <row r="41" spans="2:8" ht="16.5" thickTop="1" thickBot="1" x14ac:dyDescent="0.25">
      <c r="B41" s="61" t="s">
        <v>160</v>
      </c>
      <c r="C41" s="117">
        <f t="shared" ref="C41:H41" si="18">SUM(C38:C40)</f>
        <v>236359</v>
      </c>
      <c r="D41" s="117">
        <f t="shared" ref="D41" si="19">SUM(D38:D40)</f>
        <v>236359</v>
      </c>
      <c r="E41" s="117">
        <f t="shared" ref="E41:G41" si="20">SUM(E38:E40)</f>
        <v>159692</v>
      </c>
      <c r="F41" s="117">
        <f t="shared" si="20"/>
        <v>231292</v>
      </c>
      <c r="G41" s="149">
        <f t="shared" si="20"/>
        <v>231292</v>
      </c>
      <c r="H41" s="149">
        <f t="shared" si="18"/>
        <v>119062</v>
      </c>
    </row>
    <row r="42" spans="2:8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Y70"/>
  <sheetViews>
    <sheetView workbookViewId="0">
      <pane xSplit="2" topLeftCell="C1" activePane="topRight" state="frozen"/>
      <selection pane="topRight" activeCell="B37" sqref="B37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5" customWidth="1"/>
    <col min="7" max="7" width="3.625" style="2" customWidth="1"/>
    <col min="8" max="11" width="15.125" style="5" customWidth="1"/>
    <col min="12" max="12" width="3.625" style="2" customWidth="1"/>
    <col min="13" max="16" width="15.125" style="2" hidden="1" customWidth="1" outlineLevel="1"/>
    <col min="17" max="17" width="3.625" style="2" customWidth="1" collapsed="1"/>
    <col min="18" max="18" width="3.625" style="2" customWidth="1"/>
    <col min="19" max="16384" width="10.875" style="2"/>
  </cols>
  <sheetData>
    <row r="1" spans="1:25" ht="15.75" x14ac:dyDescent="0.25">
      <c r="A1" s="9" t="s">
        <v>30</v>
      </c>
    </row>
    <row r="2" spans="1:25" ht="15.75" x14ac:dyDescent="0.25">
      <c r="A2" s="9"/>
    </row>
    <row r="3" spans="1:25" ht="18.75" thickBot="1" x14ac:dyDescent="0.3">
      <c r="A3" s="9"/>
      <c r="B3" s="15" t="s">
        <v>103</v>
      </c>
      <c r="C3" s="2"/>
      <c r="D3" s="2"/>
      <c r="E3" s="2"/>
      <c r="F3" s="2"/>
      <c r="H3" s="2"/>
      <c r="I3" s="2"/>
      <c r="J3" s="2"/>
      <c r="K3" s="2"/>
    </row>
    <row r="4" spans="1:25" ht="16.5" customHeight="1" thickTop="1" thickBot="1" x14ac:dyDescent="0.25">
      <c r="B4" s="190"/>
      <c r="C4" s="192" t="s">
        <v>104</v>
      </c>
      <c r="D4" s="193"/>
      <c r="E4" s="204"/>
      <c r="F4" s="205" t="s">
        <v>235</v>
      </c>
      <c r="H4" s="193" t="s">
        <v>104</v>
      </c>
      <c r="I4" s="193"/>
      <c r="J4" s="204"/>
      <c r="K4" s="205" t="s">
        <v>236</v>
      </c>
      <c r="M4" s="193" t="s">
        <v>104</v>
      </c>
      <c r="N4" s="193"/>
      <c r="O4" s="204"/>
      <c r="P4" s="205" t="s">
        <v>221</v>
      </c>
    </row>
    <row r="5" spans="1:25" ht="49.5" thickTop="1" thickBot="1" x14ac:dyDescent="0.25">
      <c r="B5" s="191"/>
      <c r="C5" s="162" t="s">
        <v>105</v>
      </c>
      <c r="D5" s="162" t="s">
        <v>106</v>
      </c>
      <c r="E5" s="162" t="s">
        <v>107</v>
      </c>
      <c r="F5" s="206"/>
      <c r="H5" s="162" t="s">
        <v>105</v>
      </c>
      <c r="I5" s="162" t="s">
        <v>106</v>
      </c>
      <c r="J5" s="162" t="s">
        <v>107</v>
      </c>
      <c r="K5" s="206"/>
      <c r="M5" s="23" t="s">
        <v>105</v>
      </c>
      <c r="N5" s="23" t="s">
        <v>106</v>
      </c>
      <c r="O5" s="23" t="s">
        <v>107</v>
      </c>
      <c r="P5" s="206"/>
    </row>
    <row r="6" spans="1:25" ht="15.75" thickTop="1" x14ac:dyDescent="0.2">
      <c r="B6" s="90" t="s">
        <v>108</v>
      </c>
      <c r="C6" s="91">
        <f>C7</f>
        <v>494393</v>
      </c>
      <c r="D6" s="91">
        <f>D7</f>
        <v>130648</v>
      </c>
      <c r="E6" s="91">
        <f>E7</f>
        <v>14832.907460000017</v>
      </c>
      <c r="F6" s="91">
        <f>SUM(C6:E6)</f>
        <v>639873.90746000002</v>
      </c>
      <c r="G6" s="28"/>
      <c r="H6" s="91">
        <f>H7</f>
        <v>299710</v>
      </c>
      <c r="I6" s="91">
        <f>I7</f>
        <v>84338</v>
      </c>
      <c r="J6" s="91">
        <f>J7</f>
        <v>8611.9074600000167</v>
      </c>
      <c r="K6" s="91">
        <f>SUM(H6:J6)</f>
        <v>392659.90746000002</v>
      </c>
      <c r="L6" s="28"/>
      <c r="M6" s="91">
        <f>M7</f>
        <v>194683</v>
      </c>
      <c r="N6" s="91">
        <f>N7</f>
        <v>46310</v>
      </c>
      <c r="O6" s="91">
        <f>O7</f>
        <v>6221</v>
      </c>
      <c r="P6" s="91">
        <f>SUM(M6:O6)</f>
        <v>247214</v>
      </c>
      <c r="W6" s="136"/>
      <c r="X6" s="136"/>
      <c r="Y6" s="136"/>
    </row>
    <row r="7" spans="1:25" ht="15.75" thickBot="1" x14ac:dyDescent="0.25">
      <c r="B7" s="85" t="s">
        <v>109</v>
      </c>
      <c r="C7" s="81">
        <v>494393</v>
      </c>
      <c r="D7" s="81">
        <v>130648</v>
      </c>
      <c r="E7" s="81">
        <v>14832.907460000017</v>
      </c>
      <c r="F7" s="81">
        <f t="shared" ref="F7:F17" si="0">SUM(C7:E7)</f>
        <v>639873.90746000002</v>
      </c>
      <c r="G7" s="135"/>
      <c r="H7" s="81">
        <f t="shared" ref="H7:J10" si="1">C7-M7</f>
        <v>299710</v>
      </c>
      <c r="I7" s="81">
        <f t="shared" si="1"/>
        <v>84338</v>
      </c>
      <c r="J7" s="81">
        <f t="shared" si="1"/>
        <v>8611.9074600000167</v>
      </c>
      <c r="K7" s="81">
        <f t="shared" ref="K7:K17" si="2">SUM(H7:J7)</f>
        <v>392659.90746000002</v>
      </c>
      <c r="L7" s="135"/>
      <c r="M7" s="81">
        <v>194683</v>
      </c>
      <c r="N7" s="81">
        <v>46310</v>
      </c>
      <c r="O7" s="81">
        <v>6221</v>
      </c>
      <c r="P7" s="81">
        <f t="shared" ref="P7:P19" si="3">SUM(M7:O7)</f>
        <v>247214</v>
      </c>
      <c r="W7" s="136"/>
      <c r="X7" s="136"/>
      <c r="Y7" s="136"/>
    </row>
    <row r="8" spans="1:25" ht="16.5" thickTop="1" thickBot="1" x14ac:dyDescent="0.25">
      <c r="B8" s="82" t="s">
        <v>8</v>
      </c>
      <c r="C8" s="77">
        <v>188505</v>
      </c>
      <c r="D8" s="77">
        <v>63038</v>
      </c>
      <c r="E8" s="77">
        <v>-38215</v>
      </c>
      <c r="F8" s="77">
        <f t="shared" si="0"/>
        <v>213328</v>
      </c>
      <c r="G8" s="135"/>
      <c r="H8" s="77">
        <f t="shared" si="1"/>
        <v>136109</v>
      </c>
      <c r="I8" s="77">
        <f t="shared" si="1"/>
        <v>45522</v>
      </c>
      <c r="J8" s="77">
        <f t="shared" si="1"/>
        <v>-19726</v>
      </c>
      <c r="K8" s="77">
        <f t="shared" si="2"/>
        <v>161905</v>
      </c>
      <c r="L8" s="135"/>
      <c r="M8" s="77">
        <v>52396</v>
      </c>
      <c r="N8" s="77">
        <v>17516</v>
      </c>
      <c r="O8" s="77">
        <v>-18489</v>
      </c>
      <c r="P8" s="77">
        <f t="shared" si="3"/>
        <v>51423</v>
      </c>
      <c r="W8" s="136"/>
      <c r="X8" s="136"/>
      <c r="Y8" s="136"/>
    </row>
    <row r="9" spans="1:25" ht="16.5" thickTop="1" thickBot="1" x14ac:dyDescent="0.25">
      <c r="B9" s="82" t="s">
        <v>21</v>
      </c>
      <c r="C9" s="77">
        <v>146755</v>
      </c>
      <c r="D9" s="77">
        <v>56479</v>
      </c>
      <c r="E9" s="77">
        <v>-38945</v>
      </c>
      <c r="F9" s="77">
        <f t="shared" si="0"/>
        <v>164289</v>
      </c>
      <c r="G9" s="135"/>
      <c r="H9" s="77">
        <f t="shared" si="1"/>
        <v>115770</v>
      </c>
      <c r="I9" s="77">
        <f t="shared" si="1"/>
        <v>42054</v>
      </c>
      <c r="J9" s="77">
        <f t="shared" si="1"/>
        <v>-20083</v>
      </c>
      <c r="K9" s="77">
        <f t="shared" si="2"/>
        <v>137741</v>
      </c>
      <c r="L9" s="135"/>
      <c r="M9" s="77">
        <v>30985</v>
      </c>
      <c r="N9" s="77">
        <v>14425</v>
      </c>
      <c r="O9" s="77">
        <v>-18862</v>
      </c>
      <c r="P9" s="77">
        <f t="shared" si="3"/>
        <v>26548</v>
      </c>
      <c r="W9" s="136"/>
      <c r="X9" s="136"/>
      <c r="Y9" s="136"/>
    </row>
    <row r="10" spans="1:25" ht="16.5" thickTop="1" thickBot="1" x14ac:dyDescent="0.25">
      <c r="B10" s="85" t="s">
        <v>22</v>
      </c>
      <c r="C10" s="81">
        <v>-51849</v>
      </c>
      <c r="D10" s="81">
        <v>-19046</v>
      </c>
      <c r="E10" s="26">
        <v>-1957</v>
      </c>
      <c r="F10" s="81">
        <f t="shared" si="0"/>
        <v>-72852</v>
      </c>
      <c r="G10" s="135"/>
      <c r="H10" s="81">
        <f t="shared" si="1"/>
        <v>-26365</v>
      </c>
      <c r="I10" s="81">
        <f t="shared" si="1"/>
        <v>-9883</v>
      </c>
      <c r="J10" s="81">
        <f t="shared" si="1"/>
        <v>-1007</v>
      </c>
      <c r="K10" s="81">
        <f t="shared" si="2"/>
        <v>-37255</v>
      </c>
      <c r="L10" s="135"/>
      <c r="M10" s="81">
        <v>-25484</v>
      </c>
      <c r="N10" s="81">
        <v>-9163</v>
      </c>
      <c r="O10" s="26">
        <v>-950</v>
      </c>
      <c r="P10" s="81">
        <f t="shared" si="3"/>
        <v>-35597</v>
      </c>
      <c r="W10" s="136"/>
      <c r="X10" s="136"/>
      <c r="Y10" s="136"/>
    </row>
    <row r="11" spans="1:25" ht="16.5" thickTop="1" thickBot="1" x14ac:dyDescent="0.25">
      <c r="B11" s="82" t="s">
        <v>214</v>
      </c>
      <c r="C11" s="77">
        <f>SUM(C9:C10)</f>
        <v>94906</v>
      </c>
      <c r="D11" s="77">
        <f>SUM(D9:D10)</f>
        <v>37433</v>
      </c>
      <c r="E11" s="77">
        <f>SUM(E9:E10)</f>
        <v>-40902</v>
      </c>
      <c r="F11" s="77">
        <f t="shared" si="0"/>
        <v>91437</v>
      </c>
      <c r="G11" s="135"/>
      <c r="H11" s="77">
        <f>SUM(H9:H10)</f>
        <v>89405</v>
      </c>
      <c r="I11" s="77">
        <f>SUM(I9:I10)</f>
        <v>32171</v>
      </c>
      <c r="J11" s="77">
        <f>SUM(J9:J10)</f>
        <v>-21090</v>
      </c>
      <c r="K11" s="77">
        <f t="shared" si="2"/>
        <v>100486</v>
      </c>
      <c r="L11" s="135"/>
      <c r="M11" s="77">
        <f>SUM(M9:M10)</f>
        <v>5501</v>
      </c>
      <c r="N11" s="77">
        <f>SUM(N9:N10)</f>
        <v>5262</v>
      </c>
      <c r="O11" s="77">
        <f>SUM(O9:O10)</f>
        <v>-19812</v>
      </c>
      <c r="P11" s="77">
        <f t="shared" si="3"/>
        <v>-9049</v>
      </c>
      <c r="W11" s="136"/>
      <c r="X11" s="136"/>
      <c r="Y11" s="136"/>
    </row>
    <row r="12" spans="1:25" ht="16.5" thickTop="1" thickBot="1" x14ac:dyDescent="0.25">
      <c r="B12" s="85" t="s">
        <v>110</v>
      </c>
      <c r="C12" s="81">
        <v>0</v>
      </c>
      <c r="D12" s="81">
        <v>0</v>
      </c>
      <c r="E12" s="81">
        <v>86</v>
      </c>
      <c r="F12" s="81">
        <f t="shared" si="0"/>
        <v>86</v>
      </c>
      <c r="G12" s="135"/>
      <c r="H12" s="81">
        <f>C12-M12</f>
        <v>0</v>
      </c>
      <c r="I12" s="81">
        <f>D12-N12</f>
        <v>0</v>
      </c>
      <c r="J12" s="81">
        <f>E12-O12</f>
        <v>229</v>
      </c>
      <c r="K12" s="81">
        <f t="shared" si="2"/>
        <v>229</v>
      </c>
      <c r="L12" s="135"/>
      <c r="M12" s="81">
        <v>0</v>
      </c>
      <c r="N12" s="81">
        <v>0</v>
      </c>
      <c r="O12" s="81">
        <v>-143</v>
      </c>
      <c r="P12" s="81">
        <f t="shared" si="3"/>
        <v>-143</v>
      </c>
      <c r="W12" s="136"/>
      <c r="X12" s="136"/>
      <c r="Y12" s="136"/>
    </row>
    <row r="13" spans="1:25" ht="16.5" thickTop="1" thickBot="1" x14ac:dyDescent="0.25">
      <c r="B13" s="82" t="s">
        <v>288</v>
      </c>
      <c r="C13" s="77">
        <f>SUM(C11:C12)</f>
        <v>94906</v>
      </c>
      <c r="D13" s="77">
        <f>SUM(D11:D12)</f>
        <v>37433</v>
      </c>
      <c r="E13" s="77">
        <f>SUM(E11:E12)</f>
        <v>-40816</v>
      </c>
      <c r="F13" s="77">
        <f t="shared" si="0"/>
        <v>91523</v>
      </c>
      <c r="G13" s="135"/>
      <c r="H13" s="77">
        <f>SUM(H11:H12)</f>
        <v>89405</v>
      </c>
      <c r="I13" s="77">
        <f>SUM(I11:I12)</f>
        <v>32171</v>
      </c>
      <c r="J13" s="77">
        <f>SUM(J11:J12)</f>
        <v>-20861</v>
      </c>
      <c r="K13" s="77">
        <f t="shared" si="2"/>
        <v>100715</v>
      </c>
      <c r="L13" s="135"/>
      <c r="M13" s="77">
        <f>SUM(M11:M12)</f>
        <v>5501</v>
      </c>
      <c r="N13" s="77">
        <f>SUM(N11:N12)</f>
        <v>5262</v>
      </c>
      <c r="O13" s="77">
        <f>SUM(O11:O12)</f>
        <v>-19955</v>
      </c>
      <c r="P13" s="77">
        <f t="shared" si="3"/>
        <v>-9192</v>
      </c>
      <c r="W13" s="136"/>
      <c r="X13" s="136"/>
      <c r="Y13" s="136"/>
    </row>
    <row r="14" spans="1:25" ht="16.5" thickTop="1" thickBot="1" x14ac:dyDescent="0.25">
      <c r="B14" s="85" t="s">
        <v>289</v>
      </c>
      <c r="C14" s="81">
        <v>-770</v>
      </c>
      <c r="D14" s="81">
        <v>-472</v>
      </c>
      <c r="E14" s="81">
        <v>-5356</v>
      </c>
      <c r="F14" s="81">
        <f>SUM(C14:E14)</f>
        <v>-6598</v>
      </c>
      <c r="G14" s="135"/>
      <c r="H14" s="81">
        <f>C14-M14</f>
        <v>-517</v>
      </c>
      <c r="I14" s="81">
        <f>D14-N14</f>
        <v>-266</v>
      </c>
      <c r="J14" s="81">
        <f>E14-O14</f>
        <v>335.99582800000007</v>
      </c>
      <c r="K14" s="81">
        <f>SUM(H14:J14)</f>
        <v>-447.00417199999993</v>
      </c>
      <c r="L14" s="135"/>
      <c r="M14" s="81">
        <v>-253</v>
      </c>
      <c r="N14" s="81">
        <v>-206</v>
      </c>
      <c r="O14" s="81">
        <v>-5691.9958280000001</v>
      </c>
      <c r="P14" s="81">
        <f>SUM(M14:O14)</f>
        <v>-6150.9958280000001</v>
      </c>
      <c r="W14" s="136"/>
      <c r="X14" s="136"/>
      <c r="Y14" s="136"/>
    </row>
    <row r="15" spans="1:25" ht="16.5" thickTop="1" thickBot="1" x14ac:dyDescent="0.25">
      <c r="B15" s="85" t="s">
        <v>26</v>
      </c>
      <c r="C15" s="81">
        <v>0</v>
      </c>
      <c r="D15" s="81">
        <v>0</v>
      </c>
      <c r="E15" s="81">
        <v>-61</v>
      </c>
      <c r="F15" s="81">
        <f t="shared" si="0"/>
        <v>-61</v>
      </c>
      <c r="G15" s="135"/>
      <c r="H15" s="81">
        <f t="shared" ref="H15:J16" si="4">C15-M15</f>
        <v>0</v>
      </c>
      <c r="I15" s="81">
        <f t="shared" si="4"/>
        <v>0</v>
      </c>
      <c r="J15" s="81">
        <f t="shared" si="4"/>
        <v>106</v>
      </c>
      <c r="K15" s="81">
        <f t="shared" si="2"/>
        <v>106</v>
      </c>
      <c r="L15" s="135"/>
      <c r="M15" s="81">
        <v>0</v>
      </c>
      <c r="N15" s="81">
        <v>0</v>
      </c>
      <c r="O15" s="81">
        <v>-167</v>
      </c>
      <c r="P15" s="81">
        <f t="shared" si="3"/>
        <v>-167</v>
      </c>
      <c r="W15" s="136"/>
      <c r="X15" s="136"/>
      <c r="Y15" s="136"/>
    </row>
    <row r="16" spans="1:25" ht="16.5" thickTop="1" thickBot="1" x14ac:dyDescent="0.25">
      <c r="B16" s="85" t="s">
        <v>27</v>
      </c>
      <c r="C16" s="81">
        <v>0</v>
      </c>
      <c r="D16" s="81">
        <v>0</v>
      </c>
      <c r="E16" s="81">
        <v>-13486</v>
      </c>
      <c r="F16" s="81">
        <f t="shared" si="0"/>
        <v>-13486</v>
      </c>
      <c r="G16" s="135"/>
      <c r="H16" s="81">
        <f t="shared" si="4"/>
        <v>0</v>
      </c>
      <c r="I16" s="81">
        <f t="shared" si="4"/>
        <v>0</v>
      </c>
      <c r="J16" s="81">
        <f t="shared" si="4"/>
        <v>-15552</v>
      </c>
      <c r="K16" s="81">
        <f t="shared" si="2"/>
        <v>-15552</v>
      </c>
      <c r="L16" s="135"/>
      <c r="M16" s="81">
        <v>0</v>
      </c>
      <c r="N16" s="81">
        <v>0</v>
      </c>
      <c r="O16" s="81">
        <v>2066</v>
      </c>
      <c r="P16" s="81">
        <f t="shared" si="3"/>
        <v>2066</v>
      </c>
      <c r="W16" s="136"/>
      <c r="X16" s="136"/>
      <c r="Y16" s="136"/>
    </row>
    <row r="17" spans="2:25" ht="16.5" thickTop="1" thickBot="1" x14ac:dyDescent="0.25">
      <c r="B17" s="82" t="s">
        <v>111</v>
      </c>
      <c r="C17" s="77">
        <f>SUM(C13:C16)</f>
        <v>94136</v>
      </c>
      <c r="D17" s="77">
        <f>SUM(D13:D16)</f>
        <v>36961</v>
      </c>
      <c r="E17" s="77">
        <f>SUM(E13:E16)</f>
        <v>-59719</v>
      </c>
      <c r="F17" s="77">
        <f t="shared" si="0"/>
        <v>71378</v>
      </c>
      <c r="G17" s="135"/>
      <c r="H17" s="77">
        <f>SUM(H13:H16)</f>
        <v>88888</v>
      </c>
      <c r="I17" s="77">
        <f>SUM(I13:I16)</f>
        <v>31905</v>
      </c>
      <c r="J17" s="77">
        <f>SUM(J13:J16)</f>
        <v>-35971.004172000001</v>
      </c>
      <c r="K17" s="77">
        <f t="shared" si="2"/>
        <v>84821.995827999999</v>
      </c>
      <c r="L17" s="135"/>
      <c r="M17" s="77">
        <f>SUM(M13:M16)</f>
        <v>5248</v>
      </c>
      <c r="N17" s="77">
        <f>SUM(N13:N16)</f>
        <v>5056</v>
      </c>
      <c r="O17" s="77">
        <f>SUM(O13:O16)</f>
        <v>-23747.995827999999</v>
      </c>
      <c r="P17" s="77">
        <f t="shared" si="3"/>
        <v>-13443.995827999999</v>
      </c>
      <c r="W17" s="136"/>
      <c r="X17" s="136"/>
      <c r="Y17" s="136"/>
    </row>
    <row r="18" spans="2:25" ht="16.5" thickTop="1" thickBot="1" x14ac:dyDescent="0.25">
      <c r="B18" s="86"/>
      <c r="C18" s="92"/>
      <c r="D18" s="92"/>
      <c r="E18" s="92"/>
      <c r="F18" s="92"/>
      <c r="G18" s="135"/>
      <c r="H18" s="92"/>
      <c r="I18" s="92"/>
      <c r="J18" s="92"/>
      <c r="K18" s="92"/>
      <c r="L18" s="135"/>
      <c r="M18" s="92"/>
      <c r="N18" s="92"/>
      <c r="O18" s="92"/>
      <c r="P18" s="92"/>
      <c r="W18" s="136"/>
      <c r="X18" s="136"/>
      <c r="Y18" s="136"/>
    </row>
    <row r="19" spans="2:25" ht="16.5" thickTop="1" thickBot="1" x14ac:dyDescent="0.25">
      <c r="B19" s="85" t="s">
        <v>112</v>
      </c>
      <c r="C19" s="93">
        <v>160271</v>
      </c>
      <c r="D19" s="93">
        <v>39758</v>
      </c>
      <c r="E19" s="93">
        <v>789</v>
      </c>
      <c r="F19" s="93">
        <f t="shared" ref="F19" si="5">SUM(C19:E19)</f>
        <v>200818</v>
      </c>
      <c r="G19" s="135"/>
      <c r="H19" s="81">
        <f>C19-M19</f>
        <v>35797</v>
      </c>
      <c r="I19" s="81">
        <f>D19-N19</f>
        <v>20017</v>
      </c>
      <c r="J19" s="81">
        <f>E19-O19</f>
        <v>621.80866666666668</v>
      </c>
      <c r="K19" s="93">
        <f t="shared" ref="K19" si="6">SUM(H19:J19)</f>
        <v>56435.808666666664</v>
      </c>
      <c r="L19" s="135"/>
      <c r="M19" s="93">
        <v>124474</v>
      </c>
      <c r="N19" s="93">
        <v>19741</v>
      </c>
      <c r="O19" s="93">
        <v>167.19133333333332</v>
      </c>
      <c r="P19" s="93">
        <f t="shared" si="3"/>
        <v>144382.19133333332</v>
      </c>
      <c r="W19" s="136"/>
      <c r="X19" s="136"/>
      <c r="Y19" s="136"/>
    </row>
    <row r="20" spans="2:25" ht="16.5" thickTop="1" thickBot="1" x14ac:dyDescent="0.25">
      <c r="B20" s="94"/>
      <c r="C20" s="99"/>
      <c r="D20" s="99"/>
      <c r="E20" s="99"/>
      <c r="F20" s="99"/>
      <c r="H20" s="99"/>
      <c r="I20" s="99"/>
      <c r="J20" s="99"/>
      <c r="K20" s="99"/>
      <c r="M20" s="95"/>
      <c r="N20" s="95"/>
      <c r="O20" s="93"/>
      <c r="P20" s="96"/>
    </row>
    <row r="21" spans="2:25" ht="16.5" thickTop="1" thickBot="1" x14ac:dyDescent="0.25">
      <c r="B21" s="94"/>
      <c r="C21" s="99"/>
      <c r="D21" s="99"/>
      <c r="E21" s="99"/>
      <c r="F21" s="99"/>
      <c r="H21" s="99"/>
      <c r="I21" s="99"/>
      <c r="J21" s="99"/>
      <c r="K21" s="99"/>
      <c r="M21" s="95"/>
      <c r="N21" s="95"/>
      <c r="O21" s="93"/>
      <c r="P21" s="96"/>
    </row>
    <row r="22" spans="2:25" ht="16.5" customHeight="1" thickTop="1" thickBot="1" x14ac:dyDescent="0.25">
      <c r="B22" s="190"/>
      <c r="C22" s="192" t="s">
        <v>104</v>
      </c>
      <c r="D22" s="193"/>
      <c r="E22" s="204"/>
      <c r="F22" s="205" t="s">
        <v>237</v>
      </c>
      <c r="H22" s="193" t="s">
        <v>104</v>
      </c>
      <c r="I22" s="193"/>
      <c r="J22" s="204"/>
      <c r="K22" s="205" t="s">
        <v>238</v>
      </c>
      <c r="M22" s="193" t="s">
        <v>104</v>
      </c>
      <c r="N22" s="193"/>
      <c r="O22" s="204"/>
      <c r="P22" s="205" t="s">
        <v>222</v>
      </c>
    </row>
    <row r="23" spans="2:25" ht="49.5" thickTop="1" thickBot="1" x14ac:dyDescent="0.25">
      <c r="B23" s="191"/>
      <c r="C23" s="162" t="s">
        <v>105</v>
      </c>
      <c r="D23" s="162" t="s">
        <v>106</v>
      </c>
      <c r="E23" s="162" t="s">
        <v>107</v>
      </c>
      <c r="F23" s="206"/>
      <c r="H23" s="162" t="s">
        <v>105</v>
      </c>
      <c r="I23" s="162" t="s">
        <v>106</v>
      </c>
      <c r="J23" s="162" t="s">
        <v>107</v>
      </c>
      <c r="K23" s="206"/>
      <c r="M23" s="23" t="s">
        <v>105</v>
      </c>
      <c r="N23" s="23" t="s">
        <v>106</v>
      </c>
      <c r="O23" s="23" t="s">
        <v>107</v>
      </c>
      <c r="P23" s="206"/>
    </row>
    <row r="24" spans="2:25" ht="15.75" thickTop="1" x14ac:dyDescent="0.2">
      <c r="B24" s="97" t="s">
        <v>108</v>
      </c>
      <c r="C24" s="91">
        <f>C25</f>
        <v>462119</v>
      </c>
      <c r="D24" s="91">
        <f>D25</f>
        <v>117319</v>
      </c>
      <c r="E24" s="91">
        <f>E25</f>
        <v>12188</v>
      </c>
      <c r="F24" s="91">
        <f>SUM(C24:E24)</f>
        <v>591626</v>
      </c>
      <c r="G24" s="135"/>
      <c r="H24" s="91">
        <f>H25</f>
        <v>282281</v>
      </c>
      <c r="I24" s="91">
        <f>I25</f>
        <v>73326</v>
      </c>
      <c r="J24" s="91">
        <f>J25</f>
        <v>6818</v>
      </c>
      <c r="K24" s="91">
        <f>SUM(H24:J24)</f>
        <v>362425</v>
      </c>
      <c r="L24" s="135"/>
      <c r="M24" s="91">
        <v>179838</v>
      </c>
      <c r="N24" s="91">
        <v>43993</v>
      </c>
      <c r="O24" s="91">
        <v>5370</v>
      </c>
      <c r="P24" s="91">
        <f>SUM(M24:O24)</f>
        <v>229201</v>
      </c>
      <c r="Q24" s="120"/>
      <c r="W24" s="136"/>
      <c r="X24" s="136"/>
      <c r="Y24" s="136"/>
    </row>
    <row r="25" spans="2:25" ht="15.75" thickBot="1" x14ac:dyDescent="0.25">
      <c r="B25" s="98" t="s">
        <v>109</v>
      </c>
      <c r="C25" s="81">
        <v>462119</v>
      </c>
      <c r="D25" s="81">
        <v>117319</v>
      </c>
      <c r="E25" s="81">
        <v>12188</v>
      </c>
      <c r="F25" s="81">
        <f t="shared" ref="F25:F35" si="7">SUM(C25:E25)</f>
        <v>591626</v>
      </c>
      <c r="G25" s="135"/>
      <c r="H25" s="81">
        <f t="shared" ref="H25:J28" si="8">C25-M25</f>
        <v>282281</v>
      </c>
      <c r="I25" s="81">
        <f t="shared" si="8"/>
        <v>73326</v>
      </c>
      <c r="J25" s="81">
        <f t="shared" si="8"/>
        <v>6818</v>
      </c>
      <c r="K25" s="81">
        <f t="shared" ref="K25:K35" si="9">SUM(H25:J25)</f>
        <v>362425</v>
      </c>
      <c r="L25" s="135"/>
      <c r="M25" s="81">
        <v>179838</v>
      </c>
      <c r="N25" s="81">
        <v>43993</v>
      </c>
      <c r="O25" s="81">
        <v>5370</v>
      </c>
      <c r="P25" s="81">
        <f t="shared" ref="P25:P37" si="10">SUM(M25:O25)</f>
        <v>229201</v>
      </c>
      <c r="Q25" s="101"/>
      <c r="W25" s="136"/>
      <c r="X25" s="136"/>
      <c r="Y25" s="136"/>
    </row>
    <row r="26" spans="2:25" ht="16.5" thickTop="1" thickBot="1" x14ac:dyDescent="0.25">
      <c r="B26" s="82" t="s">
        <v>8</v>
      </c>
      <c r="C26" s="77">
        <v>168743</v>
      </c>
      <c r="D26" s="77">
        <v>57513</v>
      </c>
      <c r="E26" s="77">
        <v>-33096</v>
      </c>
      <c r="F26" s="77">
        <f t="shared" si="7"/>
        <v>193160</v>
      </c>
      <c r="G26" s="135"/>
      <c r="H26" s="77">
        <f t="shared" si="8"/>
        <v>124562</v>
      </c>
      <c r="I26" s="77">
        <f t="shared" si="8"/>
        <v>41079</v>
      </c>
      <c r="J26" s="77">
        <f t="shared" si="8"/>
        <v>-15377</v>
      </c>
      <c r="K26" s="77">
        <f t="shared" si="9"/>
        <v>150264</v>
      </c>
      <c r="L26" s="135"/>
      <c r="M26" s="77">
        <v>44181</v>
      </c>
      <c r="N26" s="77">
        <v>16434</v>
      </c>
      <c r="O26" s="77">
        <v>-17719</v>
      </c>
      <c r="P26" s="77">
        <f t="shared" si="10"/>
        <v>42896</v>
      </c>
      <c r="Q26" s="121"/>
      <c r="W26" s="136"/>
      <c r="X26" s="136"/>
      <c r="Y26" s="136"/>
    </row>
    <row r="27" spans="2:25" ht="16.5" thickTop="1" thickBot="1" x14ac:dyDescent="0.25">
      <c r="B27" s="82" t="s">
        <v>21</v>
      </c>
      <c r="C27" s="77">
        <v>125598</v>
      </c>
      <c r="D27" s="77">
        <v>51300</v>
      </c>
      <c r="E27" s="77">
        <v>-33780</v>
      </c>
      <c r="F27" s="77">
        <f t="shared" si="7"/>
        <v>143118</v>
      </c>
      <c r="G27" s="135"/>
      <c r="H27" s="77">
        <f t="shared" si="8"/>
        <v>102706</v>
      </c>
      <c r="I27" s="77">
        <f t="shared" si="8"/>
        <v>37845</v>
      </c>
      <c r="J27" s="77">
        <f t="shared" si="8"/>
        <v>-15707</v>
      </c>
      <c r="K27" s="77">
        <f t="shared" si="9"/>
        <v>124844</v>
      </c>
      <c r="L27" s="135"/>
      <c r="M27" s="77">
        <v>22892</v>
      </c>
      <c r="N27" s="77">
        <v>13455</v>
      </c>
      <c r="O27" s="77">
        <v>-18073</v>
      </c>
      <c r="P27" s="77">
        <f t="shared" si="10"/>
        <v>18274</v>
      </c>
      <c r="Q27" s="121"/>
      <c r="W27" s="136"/>
      <c r="X27" s="136"/>
      <c r="Y27" s="136"/>
    </row>
    <row r="28" spans="2:25" ht="16.5" thickTop="1" thickBot="1" x14ac:dyDescent="0.25">
      <c r="B28" s="85" t="s">
        <v>22</v>
      </c>
      <c r="C28" s="81">
        <v>-50088</v>
      </c>
      <c r="D28" s="81">
        <v>-17650</v>
      </c>
      <c r="E28" s="26">
        <v>-1450</v>
      </c>
      <c r="F28" s="81">
        <f t="shared" si="7"/>
        <v>-69188</v>
      </c>
      <c r="G28" s="135"/>
      <c r="H28" s="81">
        <f t="shared" si="8"/>
        <v>-25267</v>
      </c>
      <c r="I28" s="81">
        <f t="shared" si="8"/>
        <v>-8784</v>
      </c>
      <c r="J28" s="81">
        <f t="shared" si="8"/>
        <v>-808</v>
      </c>
      <c r="K28" s="81">
        <f t="shared" si="9"/>
        <v>-34859</v>
      </c>
      <c r="L28" s="135"/>
      <c r="M28" s="81">
        <v>-24821</v>
      </c>
      <c r="N28" s="81">
        <v>-8866</v>
      </c>
      <c r="O28" s="26">
        <v>-642</v>
      </c>
      <c r="P28" s="81">
        <f t="shared" si="10"/>
        <v>-34329</v>
      </c>
      <c r="Q28" s="101"/>
      <c r="W28" s="136"/>
      <c r="X28" s="136"/>
      <c r="Y28" s="136"/>
    </row>
    <row r="29" spans="2:25" ht="16.5" thickTop="1" thickBot="1" x14ac:dyDescent="0.25">
      <c r="B29" s="82" t="s">
        <v>214</v>
      </c>
      <c r="C29" s="77">
        <f>SUM(C27:C28)</f>
        <v>75510</v>
      </c>
      <c r="D29" s="77">
        <f>SUM(D27:D28)</f>
        <v>33650</v>
      </c>
      <c r="E29" s="77">
        <f>SUM(E27:E28)</f>
        <v>-35230</v>
      </c>
      <c r="F29" s="77">
        <f t="shared" si="7"/>
        <v>73930</v>
      </c>
      <c r="G29" s="135"/>
      <c r="H29" s="77">
        <f>SUM(H27:H28)</f>
        <v>77439</v>
      </c>
      <c r="I29" s="77">
        <f>SUM(I27:I28)</f>
        <v>29061</v>
      </c>
      <c r="J29" s="77">
        <f>SUM(J27:J28)</f>
        <v>-16515</v>
      </c>
      <c r="K29" s="77">
        <f t="shared" si="9"/>
        <v>89985</v>
      </c>
      <c r="L29" s="135"/>
      <c r="M29" s="77">
        <f>SUM(M27:M28)</f>
        <v>-1929</v>
      </c>
      <c r="N29" s="77">
        <f>SUM(N27:N28)</f>
        <v>4589</v>
      </c>
      <c r="O29" s="77">
        <f>SUM(O27:O28)</f>
        <v>-18715</v>
      </c>
      <c r="P29" s="77">
        <f t="shared" si="10"/>
        <v>-16055</v>
      </c>
      <c r="Q29" s="121"/>
      <c r="W29" s="136"/>
      <c r="X29" s="136"/>
      <c r="Y29" s="136"/>
    </row>
    <row r="30" spans="2:25" ht="16.5" thickTop="1" thickBot="1" x14ac:dyDescent="0.25">
      <c r="B30" s="85" t="s">
        <v>110</v>
      </c>
      <c r="C30" s="81">
        <v>0</v>
      </c>
      <c r="D30" s="81">
        <v>0</v>
      </c>
      <c r="E30" s="81">
        <v>-2579</v>
      </c>
      <c r="F30" s="81">
        <f t="shared" si="7"/>
        <v>-2579</v>
      </c>
      <c r="G30" s="135"/>
      <c r="H30" s="81">
        <f>C30-M30</f>
        <v>0</v>
      </c>
      <c r="I30" s="81">
        <f>D30-N30</f>
        <v>0</v>
      </c>
      <c r="J30" s="81">
        <f>E30-O30</f>
        <v>-123</v>
      </c>
      <c r="K30" s="81">
        <f t="shared" si="9"/>
        <v>-123</v>
      </c>
      <c r="L30" s="135"/>
      <c r="M30" s="81">
        <v>0</v>
      </c>
      <c r="N30" s="81">
        <v>0</v>
      </c>
      <c r="O30" s="81">
        <v>-2456</v>
      </c>
      <c r="P30" s="81">
        <f t="shared" si="10"/>
        <v>-2456</v>
      </c>
      <c r="Q30" s="101"/>
      <c r="W30" s="136"/>
      <c r="X30" s="136"/>
      <c r="Y30" s="136"/>
    </row>
    <row r="31" spans="2:25" ht="16.5" thickTop="1" thickBot="1" x14ac:dyDescent="0.25">
      <c r="B31" s="82" t="s">
        <v>288</v>
      </c>
      <c r="C31" s="77">
        <f>SUM(C29:C30)</f>
        <v>75510</v>
      </c>
      <c r="D31" s="77">
        <f>SUM(D29:D30)</f>
        <v>33650</v>
      </c>
      <c r="E31" s="77">
        <f>SUM(E29:E30)</f>
        <v>-37809</v>
      </c>
      <c r="F31" s="77">
        <f t="shared" si="7"/>
        <v>71351</v>
      </c>
      <c r="G31" s="135"/>
      <c r="H31" s="77">
        <f>SUM(H29:H30)</f>
        <v>77439</v>
      </c>
      <c r="I31" s="77">
        <f>SUM(I29:I30)</f>
        <v>29061</v>
      </c>
      <c r="J31" s="77">
        <f>SUM(J29:J30)</f>
        <v>-16638</v>
      </c>
      <c r="K31" s="77">
        <f t="shared" si="9"/>
        <v>89862</v>
      </c>
      <c r="L31" s="135"/>
      <c r="M31" s="77">
        <f>SUM(M29:M30)</f>
        <v>-1929</v>
      </c>
      <c r="N31" s="77">
        <f>SUM(N29:N30)</f>
        <v>4589</v>
      </c>
      <c r="O31" s="77">
        <f>SUM(O29:O30)</f>
        <v>-21171</v>
      </c>
      <c r="P31" s="77">
        <f t="shared" si="10"/>
        <v>-18511</v>
      </c>
      <c r="Q31" s="121"/>
      <c r="W31" s="136"/>
      <c r="X31" s="136"/>
      <c r="Y31" s="136"/>
    </row>
    <row r="32" spans="2:25" ht="16.5" thickTop="1" thickBot="1" x14ac:dyDescent="0.25">
      <c r="B32" s="85" t="s">
        <v>289</v>
      </c>
      <c r="C32" s="81">
        <v>-538</v>
      </c>
      <c r="D32" s="81">
        <v>-389</v>
      </c>
      <c r="E32" s="81">
        <v>-1895</v>
      </c>
      <c r="F32" s="81">
        <f>SUM(C32:E32)</f>
        <v>-2822</v>
      </c>
      <c r="G32" s="135"/>
      <c r="H32" s="81">
        <f>C32-M32</f>
        <v>-423</v>
      </c>
      <c r="I32" s="81">
        <f>D32-N32</f>
        <v>-218</v>
      </c>
      <c r="J32" s="81">
        <f>E32-O32</f>
        <v>1412</v>
      </c>
      <c r="K32" s="81">
        <f>SUM(H32:J32)</f>
        <v>771</v>
      </c>
      <c r="L32" s="135"/>
      <c r="M32" s="81">
        <v>-115</v>
      </c>
      <c r="N32" s="81">
        <v>-171</v>
      </c>
      <c r="O32" s="81">
        <v>-3307</v>
      </c>
      <c r="P32" s="81">
        <f>SUM(M32:O32)</f>
        <v>-3593</v>
      </c>
      <c r="Q32" s="101"/>
      <c r="W32" s="136"/>
      <c r="X32" s="136"/>
      <c r="Y32" s="136"/>
    </row>
    <row r="33" spans="2:25" ht="16.5" thickTop="1" thickBot="1" x14ac:dyDescent="0.25">
      <c r="B33" s="85" t="s">
        <v>26</v>
      </c>
      <c r="C33" s="81">
        <v>0</v>
      </c>
      <c r="D33" s="81">
        <v>0</v>
      </c>
      <c r="E33" s="81">
        <v>-124</v>
      </c>
      <c r="F33" s="81">
        <f t="shared" si="7"/>
        <v>-124</v>
      </c>
      <c r="G33" s="135"/>
      <c r="H33" s="81">
        <f t="shared" ref="H33:J34" si="11">C33-M33</f>
        <v>0</v>
      </c>
      <c r="I33" s="81">
        <f t="shared" si="11"/>
        <v>0</v>
      </c>
      <c r="J33" s="81">
        <f t="shared" si="11"/>
        <v>5</v>
      </c>
      <c r="K33" s="81">
        <f t="shared" si="9"/>
        <v>5</v>
      </c>
      <c r="L33" s="135"/>
      <c r="M33" s="81">
        <v>0</v>
      </c>
      <c r="N33" s="81">
        <v>0</v>
      </c>
      <c r="O33" s="81">
        <v>-129</v>
      </c>
      <c r="P33" s="81">
        <f t="shared" si="10"/>
        <v>-129</v>
      </c>
      <c r="Q33" s="101"/>
      <c r="W33" s="136"/>
      <c r="X33" s="136"/>
      <c r="Y33" s="136"/>
    </row>
    <row r="34" spans="2:25" ht="16.5" thickTop="1" thickBot="1" x14ac:dyDescent="0.25">
      <c r="B34" s="85" t="s">
        <v>27</v>
      </c>
      <c r="C34" s="81">
        <v>0</v>
      </c>
      <c r="D34" s="81">
        <v>0</v>
      </c>
      <c r="E34" s="81">
        <v>-15128</v>
      </c>
      <c r="F34" s="81">
        <f t="shared" si="7"/>
        <v>-15128</v>
      </c>
      <c r="G34" s="135"/>
      <c r="H34" s="81">
        <f t="shared" si="11"/>
        <v>0</v>
      </c>
      <c r="I34" s="81">
        <f t="shared" si="11"/>
        <v>0</v>
      </c>
      <c r="J34" s="81">
        <f t="shared" si="11"/>
        <v>-15029</v>
      </c>
      <c r="K34" s="81">
        <f t="shared" si="9"/>
        <v>-15029</v>
      </c>
      <c r="L34" s="135"/>
      <c r="M34" s="81">
        <v>0</v>
      </c>
      <c r="N34" s="81">
        <v>0</v>
      </c>
      <c r="O34" s="81">
        <v>-99</v>
      </c>
      <c r="P34" s="81">
        <f t="shared" si="10"/>
        <v>-99</v>
      </c>
      <c r="Q34" s="101"/>
      <c r="W34" s="136"/>
      <c r="X34" s="136"/>
      <c r="Y34" s="136"/>
    </row>
    <row r="35" spans="2:25" ht="16.5" thickTop="1" thickBot="1" x14ac:dyDescent="0.25">
      <c r="B35" s="82" t="s">
        <v>111</v>
      </c>
      <c r="C35" s="77">
        <f>SUM(C31:C34)</f>
        <v>74972</v>
      </c>
      <c r="D35" s="77">
        <f>SUM(D31:D34)</f>
        <v>33261</v>
      </c>
      <c r="E35" s="77">
        <f>SUM(E31:E34)</f>
        <v>-54956</v>
      </c>
      <c r="F35" s="77">
        <f t="shared" si="7"/>
        <v>53277</v>
      </c>
      <c r="G35" s="135"/>
      <c r="H35" s="77">
        <f>SUM(H31:H34)</f>
        <v>77016</v>
      </c>
      <c r="I35" s="77">
        <f>SUM(I31:I34)</f>
        <v>28843</v>
      </c>
      <c r="J35" s="77">
        <f>SUM(J31:J34)</f>
        <v>-30250</v>
      </c>
      <c r="K35" s="77">
        <f t="shared" si="9"/>
        <v>75609</v>
      </c>
      <c r="L35" s="135"/>
      <c r="M35" s="77">
        <f>SUM(M31:M34)</f>
        <v>-2044</v>
      </c>
      <c r="N35" s="77">
        <f>SUM(N31:N34)</f>
        <v>4418</v>
      </c>
      <c r="O35" s="77">
        <f>SUM(O31:O34)</f>
        <v>-24706</v>
      </c>
      <c r="P35" s="77">
        <f t="shared" si="10"/>
        <v>-22332</v>
      </c>
      <c r="Q35" s="122"/>
      <c r="W35" s="136"/>
      <c r="X35" s="136"/>
      <c r="Y35" s="136"/>
    </row>
    <row r="36" spans="2:25" ht="16.5" thickTop="1" thickBot="1" x14ac:dyDescent="0.25">
      <c r="B36" s="86"/>
      <c r="C36" s="92"/>
      <c r="D36" s="92"/>
      <c r="E36" s="92"/>
      <c r="F36" s="92"/>
      <c r="G36" s="135"/>
      <c r="H36" s="92"/>
      <c r="I36" s="92"/>
      <c r="J36" s="92"/>
      <c r="K36" s="92"/>
      <c r="L36" s="135"/>
      <c r="M36" s="92"/>
      <c r="N36" s="92"/>
      <c r="O36" s="92"/>
      <c r="P36" s="92"/>
      <c r="Q36" s="122"/>
      <c r="W36" s="136"/>
      <c r="X36" s="136"/>
      <c r="Y36" s="136"/>
    </row>
    <row r="37" spans="2:25" ht="16.5" thickTop="1" thickBot="1" x14ac:dyDescent="0.25">
      <c r="B37" s="85" t="s">
        <v>112</v>
      </c>
      <c r="C37" s="93">
        <v>24240</v>
      </c>
      <c r="D37" s="93">
        <v>2184</v>
      </c>
      <c r="E37" s="93">
        <v>770</v>
      </c>
      <c r="F37" s="93">
        <f t="shared" ref="F37" si="12">SUM(C37:E37)</f>
        <v>27194</v>
      </c>
      <c r="G37" s="135"/>
      <c r="H37" s="81">
        <f>C37-M37</f>
        <v>14920</v>
      </c>
      <c r="I37" s="81">
        <f>D37-N37</f>
        <v>1347</v>
      </c>
      <c r="J37" s="81">
        <f>E37-O37</f>
        <v>595</v>
      </c>
      <c r="K37" s="93">
        <f t="shared" ref="K37" si="13">SUM(H37:J37)</f>
        <v>16862</v>
      </c>
      <c r="L37" s="135"/>
      <c r="M37" s="93">
        <v>9320</v>
      </c>
      <c r="N37" s="93">
        <v>837</v>
      </c>
      <c r="O37" s="93">
        <v>175</v>
      </c>
      <c r="P37" s="93">
        <f t="shared" si="10"/>
        <v>10332</v>
      </c>
      <c r="Q37" s="101"/>
      <c r="W37" s="136"/>
      <c r="X37" s="136"/>
      <c r="Y37" s="136"/>
    </row>
    <row r="38" spans="2:25" ht="15.75" thickTop="1" x14ac:dyDescent="0.2">
      <c r="B38" s="99"/>
      <c r="C38" s="99"/>
      <c r="D38" s="99"/>
      <c r="E38" s="99"/>
      <c r="F38" s="99"/>
      <c r="H38" s="99"/>
      <c r="I38" s="99"/>
      <c r="J38" s="99"/>
      <c r="K38" s="99"/>
      <c r="M38" s="100"/>
      <c r="N38" s="100"/>
      <c r="O38" s="100"/>
      <c r="P38" s="100"/>
    </row>
    <row r="39" spans="2:25" x14ac:dyDescent="0.2">
      <c r="B39" s="22"/>
      <c r="C39" s="22"/>
      <c r="D39" s="22"/>
      <c r="E39" s="22"/>
      <c r="F39" s="22"/>
      <c r="H39" s="22"/>
      <c r="I39" s="22"/>
      <c r="J39" s="22"/>
      <c r="K39" s="22"/>
      <c r="M39" s="22"/>
      <c r="N39" s="22"/>
      <c r="O39" s="22"/>
      <c r="P39" s="22"/>
    </row>
    <row r="40" spans="2:25" x14ac:dyDescent="0.2">
      <c r="B40" s="22"/>
      <c r="C40" s="22"/>
      <c r="D40" s="22"/>
      <c r="E40" s="22"/>
      <c r="F40" s="22"/>
      <c r="H40" s="22"/>
      <c r="I40" s="22"/>
      <c r="J40" s="22"/>
      <c r="K40" s="22"/>
      <c r="M40" s="22"/>
      <c r="N40" s="22"/>
      <c r="O40" s="22"/>
      <c r="P40" s="22"/>
    </row>
    <row r="41" spans="2:25" x14ac:dyDescent="0.2">
      <c r="C41" s="22"/>
      <c r="D41" s="22"/>
      <c r="E41" s="22"/>
      <c r="F41" s="22"/>
      <c r="H41" s="22"/>
      <c r="I41" s="22"/>
      <c r="J41" s="22"/>
      <c r="K41" s="22"/>
      <c r="M41" s="22"/>
      <c r="N41" s="22"/>
      <c r="O41" s="22"/>
      <c r="P41" s="22"/>
    </row>
    <row r="42" spans="2:25" x14ac:dyDescent="0.2">
      <c r="C42" s="22"/>
      <c r="D42" s="22"/>
      <c r="E42" s="22"/>
      <c r="F42" s="22"/>
      <c r="H42" s="22"/>
      <c r="I42" s="22"/>
      <c r="J42" s="22"/>
      <c r="K42" s="22"/>
      <c r="M42" s="22"/>
      <c r="N42" s="22"/>
      <c r="O42" s="22"/>
      <c r="P42" s="22"/>
    </row>
    <row r="43" spans="2:25" x14ac:dyDescent="0.2">
      <c r="C43" s="22"/>
      <c r="D43" s="22"/>
      <c r="E43" s="22"/>
      <c r="F43" s="22"/>
      <c r="H43" s="22"/>
      <c r="I43" s="22"/>
      <c r="J43" s="22"/>
      <c r="K43" s="22"/>
      <c r="M43" s="22"/>
      <c r="N43" s="22"/>
      <c r="O43" s="22"/>
      <c r="P43" s="22"/>
    </row>
    <row r="44" spans="2:25" x14ac:dyDescent="0.2">
      <c r="C44" s="22"/>
      <c r="D44" s="22"/>
      <c r="E44" s="22"/>
      <c r="F44" s="22"/>
      <c r="H44" s="22"/>
      <c r="I44" s="22"/>
      <c r="J44" s="22"/>
      <c r="K44" s="22"/>
      <c r="M44" s="22"/>
      <c r="N44" s="22"/>
      <c r="O44" s="22"/>
      <c r="P44" s="22"/>
    </row>
    <row r="45" spans="2:25" x14ac:dyDescent="0.2">
      <c r="C45" s="22"/>
      <c r="D45" s="22"/>
      <c r="E45" s="22"/>
      <c r="F45" s="22"/>
      <c r="H45" s="22"/>
      <c r="I45" s="22"/>
      <c r="J45" s="22"/>
      <c r="K45" s="22"/>
      <c r="M45" s="22"/>
      <c r="N45" s="22"/>
      <c r="O45" s="22"/>
      <c r="P45" s="22"/>
    </row>
    <row r="46" spans="2:25" x14ac:dyDescent="0.2">
      <c r="C46" s="22"/>
      <c r="D46" s="22"/>
      <c r="E46" s="22"/>
      <c r="F46" s="22"/>
      <c r="H46" s="22"/>
      <c r="I46" s="22"/>
      <c r="J46" s="22"/>
      <c r="K46" s="22"/>
      <c r="M46" s="22"/>
      <c r="N46" s="22"/>
      <c r="O46" s="22"/>
      <c r="P46" s="22"/>
    </row>
    <row r="47" spans="2:25" x14ac:dyDescent="0.2">
      <c r="C47" s="22"/>
      <c r="D47" s="22"/>
      <c r="E47" s="22"/>
      <c r="F47" s="22"/>
      <c r="H47" s="22"/>
      <c r="I47" s="22"/>
      <c r="J47" s="22"/>
      <c r="K47" s="22"/>
      <c r="M47" s="22"/>
      <c r="N47" s="22"/>
      <c r="O47" s="22"/>
      <c r="P47" s="22"/>
    </row>
    <row r="48" spans="2:25" x14ac:dyDescent="0.2">
      <c r="C48" s="22"/>
      <c r="D48" s="22"/>
      <c r="E48" s="22"/>
      <c r="F48" s="22"/>
      <c r="H48" s="22"/>
      <c r="I48" s="22"/>
      <c r="J48" s="22"/>
      <c r="K48" s="22"/>
      <c r="M48" s="22"/>
      <c r="N48" s="22"/>
      <c r="O48" s="22"/>
      <c r="P48" s="22"/>
    </row>
    <row r="49" spans="3:16" x14ac:dyDescent="0.2">
      <c r="C49" s="22"/>
      <c r="D49" s="22"/>
      <c r="E49" s="22"/>
      <c r="F49" s="22"/>
      <c r="H49" s="22"/>
      <c r="I49" s="22"/>
      <c r="J49" s="22"/>
      <c r="K49" s="22"/>
      <c r="M49" s="22"/>
      <c r="N49" s="22"/>
      <c r="O49" s="22"/>
      <c r="P49" s="22"/>
    </row>
    <row r="50" spans="3:16" x14ac:dyDescent="0.2">
      <c r="C50" s="22"/>
      <c r="D50" s="22"/>
      <c r="E50" s="22"/>
      <c r="F50" s="22"/>
      <c r="H50" s="22"/>
      <c r="I50" s="22"/>
      <c r="J50" s="22"/>
      <c r="K50" s="22"/>
      <c r="M50" s="22"/>
      <c r="N50" s="22"/>
      <c r="O50" s="22"/>
      <c r="P50" s="22"/>
    </row>
    <row r="51" spans="3:16" x14ac:dyDescent="0.2">
      <c r="C51" s="22"/>
      <c r="D51" s="22"/>
      <c r="E51" s="22"/>
      <c r="F51" s="22"/>
      <c r="H51" s="22"/>
      <c r="I51" s="22"/>
      <c r="J51" s="22"/>
      <c r="K51" s="22"/>
      <c r="M51" s="22"/>
      <c r="N51" s="22"/>
      <c r="O51" s="22"/>
      <c r="P51" s="22"/>
    </row>
    <row r="52" spans="3:16" x14ac:dyDescent="0.2">
      <c r="C52" s="22"/>
      <c r="D52" s="22"/>
      <c r="E52" s="22"/>
      <c r="F52" s="22"/>
      <c r="H52" s="22"/>
      <c r="I52" s="22"/>
      <c r="J52" s="22"/>
      <c r="K52" s="22"/>
      <c r="M52" s="22"/>
      <c r="N52" s="22"/>
      <c r="O52" s="22"/>
      <c r="P52" s="22"/>
    </row>
    <row r="57" spans="3:16" x14ac:dyDescent="0.2">
      <c r="C57" s="22"/>
      <c r="D57" s="22"/>
      <c r="E57" s="22"/>
      <c r="F57" s="22"/>
      <c r="H57" s="22"/>
      <c r="I57" s="22"/>
      <c r="J57" s="22"/>
      <c r="K57" s="22"/>
      <c r="M57" s="22"/>
      <c r="N57" s="22"/>
      <c r="O57" s="22"/>
      <c r="P57" s="22"/>
    </row>
    <row r="58" spans="3:16" x14ac:dyDescent="0.2">
      <c r="C58" s="22"/>
      <c r="D58" s="22"/>
      <c r="E58" s="22"/>
      <c r="F58" s="22"/>
      <c r="H58" s="22"/>
      <c r="I58" s="22"/>
      <c r="J58" s="22"/>
      <c r="K58" s="22"/>
      <c r="M58" s="22"/>
      <c r="N58" s="22"/>
      <c r="O58" s="22"/>
      <c r="P58" s="22"/>
    </row>
    <row r="59" spans="3:16" x14ac:dyDescent="0.2">
      <c r="C59" s="22"/>
      <c r="D59" s="22"/>
      <c r="E59" s="22"/>
      <c r="F59" s="22"/>
      <c r="H59" s="22"/>
      <c r="I59" s="22"/>
      <c r="J59" s="22"/>
      <c r="K59" s="22"/>
      <c r="M59" s="22"/>
      <c r="N59" s="22"/>
      <c r="O59" s="22"/>
      <c r="P59" s="22"/>
    </row>
    <row r="60" spans="3:16" x14ac:dyDescent="0.2">
      <c r="C60" s="22"/>
      <c r="D60" s="22"/>
      <c r="E60" s="22"/>
      <c r="F60" s="22"/>
      <c r="H60" s="22"/>
      <c r="I60" s="22"/>
      <c r="J60" s="22"/>
      <c r="K60" s="22"/>
      <c r="M60" s="22"/>
      <c r="N60" s="22"/>
      <c r="O60" s="22"/>
      <c r="P60" s="22"/>
    </row>
    <row r="61" spans="3:16" x14ac:dyDescent="0.2">
      <c r="C61" s="22"/>
      <c r="D61" s="22"/>
      <c r="E61" s="22"/>
      <c r="F61" s="22"/>
      <c r="H61" s="22"/>
      <c r="I61" s="22"/>
      <c r="J61" s="22"/>
      <c r="K61" s="22"/>
      <c r="M61" s="22"/>
      <c r="N61" s="22"/>
      <c r="O61" s="22"/>
      <c r="P61" s="22"/>
    </row>
    <row r="62" spans="3:16" x14ac:dyDescent="0.2">
      <c r="C62" s="22"/>
      <c r="D62" s="22"/>
      <c r="E62" s="22"/>
      <c r="F62" s="22"/>
      <c r="H62" s="22"/>
      <c r="I62" s="22"/>
      <c r="J62" s="22"/>
      <c r="K62" s="22"/>
      <c r="M62" s="22"/>
      <c r="N62" s="22"/>
      <c r="O62" s="22"/>
      <c r="P62" s="22"/>
    </row>
    <row r="63" spans="3:16" x14ac:dyDescent="0.2">
      <c r="C63" s="22"/>
      <c r="D63" s="22"/>
      <c r="E63" s="22"/>
      <c r="F63" s="22"/>
      <c r="H63" s="22"/>
      <c r="I63" s="22"/>
      <c r="J63" s="22"/>
      <c r="K63" s="22"/>
      <c r="M63" s="22"/>
      <c r="N63" s="22"/>
      <c r="O63" s="22"/>
      <c r="P63" s="22"/>
    </row>
    <row r="64" spans="3:16" x14ac:dyDescent="0.2">
      <c r="C64" s="22"/>
      <c r="D64" s="22"/>
      <c r="E64" s="22"/>
      <c r="F64" s="22"/>
      <c r="H64" s="22"/>
      <c r="I64" s="22"/>
      <c r="J64" s="22"/>
      <c r="K64" s="22"/>
      <c r="M64" s="22"/>
      <c r="N64" s="22"/>
      <c r="O64" s="22"/>
      <c r="P64" s="22"/>
    </row>
    <row r="65" spans="3:16" x14ac:dyDescent="0.2">
      <c r="C65" s="22"/>
      <c r="D65" s="22"/>
      <c r="E65" s="22"/>
      <c r="F65" s="22"/>
      <c r="H65" s="22"/>
      <c r="I65" s="22"/>
      <c r="J65" s="22"/>
      <c r="K65" s="22"/>
      <c r="M65" s="22"/>
      <c r="N65" s="22"/>
      <c r="O65" s="22"/>
      <c r="P65" s="22"/>
    </row>
    <row r="66" spans="3:16" x14ac:dyDescent="0.2">
      <c r="C66" s="22"/>
      <c r="D66" s="22"/>
      <c r="E66" s="22"/>
      <c r="F66" s="22"/>
      <c r="H66" s="22"/>
      <c r="I66" s="22"/>
      <c r="J66" s="22"/>
      <c r="K66" s="22"/>
      <c r="M66" s="22"/>
      <c r="N66" s="22"/>
      <c r="O66" s="22"/>
      <c r="P66" s="22"/>
    </row>
    <row r="67" spans="3:16" x14ac:dyDescent="0.2">
      <c r="C67" s="22"/>
      <c r="D67" s="22"/>
      <c r="E67" s="22"/>
      <c r="F67" s="22"/>
      <c r="H67" s="22"/>
      <c r="I67" s="22"/>
      <c r="J67" s="22"/>
      <c r="K67" s="22"/>
      <c r="M67" s="22"/>
      <c r="N67" s="22"/>
      <c r="O67" s="22"/>
      <c r="P67" s="22"/>
    </row>
    <row r="68" spans="3:16" x14ac:dyDescent="0.2">
      <c r="C68" s="22"/>
      <c r="D68" s="22"/>
      <c r="E68" s="22"/>
      <c r="F68" s="22"/>
      <c r="H68" s="22"/>
      <c r="I68" s="22"/>
      <c r="J68" s="22"/>
      <c r="K68" s="22"/>
      <c r="M68" s="22"/>
      <c r="N68" s="22"/>
      <c r="O68" s="22"/>
      <c r="P68" s="22"/>
    </row>
    <row r="69" spans="3:16" x14ac:dyDescent="0.2">
      <c r="C69" s="22"/>
      <c r="D69" s="22"/>
      <c r="E69" s="22"/>
      <c r="F69" s="22"/>
      <c r="H69" s="22"/>
      <c r="I69" s="22"/>
      <c r="J69" s="22"/>
      <c r="K69" s="22"/>
      <c r="M69" s="22"/>
      <c r="N69" s="22"/>
      <c r="O69" s="22"/>
      <c r="P69" s="22"/>
    </row>
    <row r="70" spans="3:16" x14ac:dyDescent="0.2">
      <c r="C70" s="22"/>
      <c r="D70" s="22"/>
      <c r="E70" s="22"/>
      <c r="F70" s="22"/>
      <c r="H70" s="22"/>
      <c r="I70" s="22"/>
      <c r="J70" s="22"/>
      <c r="K70" s="22"/>
      <c r="M70" s="22"/>
      <c r="N70" s="22"/>
      <c r="O70" s="22"/>
      <c r="P70" s="22"/>
    </row>
  </sheetData>
  <mergeCells count="14">
    <mergeCell ref="B4:B5"/>
    <mergeCell ref="M4:O4"/>
    <mergeCell ref="P4:P5"/>
    <mergeCell ref="B22:B23"/>
    <mergeCell ref="M22:O22"/>
    <mergeCell ref="P22:P23"/>
    <mergeCell ref="C4:E4"/>
    <mergeCell ref="F4:F5"/>
    <mergeCell ref="H4:J4"/>
    <mergeCell ref="K4:K5"/>
    <mergeCell ref="C22:E22"/>
    <mergeCell ref="F22:F23"/>
    <mergeCell ref="H22:J22"/>
    <mergeCell ref="K22:K23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T38"/>
  <sheetViews>
    <sheetView workbookViewId="0"/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6" width="15.125" style="5" customWidth="1"/>
    <col min="7" max="7" width="3.75" style="2" customWidth="1"/>
    <col min="8" max="11" width="15.125" style="5" customWidth="1"/>
    <col min="12" max="12" width="3.75" style="2" customWidth="1"/>
    <col min="13" max="16" width="15.125" style="2" hidden="1" customWidth="1" outlineLevel="1"/>
    <col min="17" max="17" width="14.875" style="2" customWidth="1" collapsed="1"/>
    <col min="18" max="20" width="14.875" style="2" customWidth="1"/>
    <col min="21" max="16384" width="10.875" style="2"/>
  </cols>
  <sheetData>
    <row r="1" spans="1:16" ht="15.75" x14ac:dyDescent="0.25">
      <c r="A1" s="9" t="s">
        <v>30</v>
      </c>
    </row>
    <row r="2" spans="1:16" ht="15.75" x14ac:dyDescent="0.25">
      <c r="A2" s="9"/>
    </row>
    <row r="3" spans="1:16" ht="18" x14ac:dyDescent="0.25">
      <c r="A3" s="9"/>
      <c r="B3" s="15" t="s">
        <v>113</v>
      </c>
      <c r="C3" s="172"/>
      <c r="D3" s="172"/>
      <c r="E3" s="172"/>
      <c r="F3" s="172"/>
      <c r="H3" s="172"/>
      <c r="I3" s="172"/>
      <c r="J3" s="172"/>
      <c r="K3" s="172"/>
    </row>
    <row r="4" spans="1:16" ht="22.5" customHeight="1" thickBot="1" x14ac:dyDescent="0.25">
      <c r="B4" s="213"/>
      <c r="C4" s="162" t="s">
        <v>226</v>
      </c>
      <c r="D4" s="162" t="s">
        <v>227</v>
      </c>
      <c r="E4" s="210" t="s">
        <v>196</v>
      </c>
      <c r="F4" s="170"/>
      <c r="H4" s="162" t="s">
        <v>224</v>
      </c>
      <c r="I4" s="162" t="s">
        <v>225</v>
      </c>
      <c r="J4" s="210" t="s">
        <v>196</v>
      </c>
      <c r="K4" s="170"/>
      <c r="M4" s="138" t="s">
        <v>194</v>
      </c>
      <c r="N4" s="138" t="s">
        <v>172</v>
      </c>
      <c r="O4" s="210" t="s">
        <v>196</v>
      </c>
    </row>
    <row r="5" spans="1:16" ht="22.5" customHeight="1" thickTop="1" thickBot="1" x14ac:dyDescent="0.25">
      <c r="B5" s="209"/>
      <c r="C5" s="207" t="s">
        <v>114</v>
      </c>
      <c r="D5" s="209"/>
      <c r="E5" s="206"/>
      <c r="F5" s="171"/>
      <c r="H5" s="207" t="s">
        <v>114</v>
      </c>
      <c r="I5" s="209"/>
      <c r="J5" s="206"/>
      <c r="K5" s="171"/>
      <c r="M5" s="207" t="s">
        <v>114</v>
      </c>
      <c r="N5" s="209"/>
      <c r="O5" s="206"/>
    </row>
    <row r="6" spans="1:16" ht="16.5" thickTop="1" thickBot="1" x14ac:dyDescent="0.25">
      <c r="B6" s="24" t="s">
        <v>15</v>
      </c>
      <c r="C6" s="135">
        <v>639874</v>
      </c>
      <c r="D6" s="135">
        <v>591626</v>
      </c>
      <c r="E6" s="57">
        <f>C6/D6-1</f>
        <v>8.1551520724241433E-2</v>
      </c>
      <c r="F6" s="57"/>
      <c r="G6" s="28"/>
      <c r="H6" s="135">
        <f>C6-M6</f>
        <v>392660</v>
      </c>
      <c r="I6" s="135">
        <f>D6-N6</f>
        <v>362425</v>
      </c>
      <c r="J6" s="57">
        <f>H6/I6-1</f>
        <v>8.3424156722080367E-2</v>
      </c>
      <c r="K6" s="57"/>
      <c r="L6" s="28"/>
      <c r="M6" s="135">
        <v>247214</v>
      </c>
      <c r="N6" s="135">
        <v>229201</v>
      </c>
      <c r="O6" s="57">
        <f>M6/N6-1</f>
        <v>7.8590407546214935E-2</v>
      </c>
    </row>
    <row r="7" spans="1:16" ht="16.5" thickTop="1" thickBot="1" x14ac:dyDescent="0.25">
      <c r="B7" s="27" t="s">
        <v>290</v>
      </c>
      <c r="C7" s="135">
        <v>639874</v>
      </c>
      <c r="D7" s="173">
        <v>582798</v>
      </c>
      <c r="E7" s="57">
        <f>C7/D7-1</f>
        <v>9.7934447269894642E-2</v>
      </c>
      <c r="F7" s="57"/>
      <c r="G7" s="28"/>
      <c r="H7" s="135">
        <f t="shared" ref="H7:I14" si="0">C7-M7</f>
        <v>392660</v>
      </c>
      <c r="I7" s="135">
        <f t="shared" si="0"/>
        <v>355931</v>
      </c>
      <c r="J7" s="57">
        <f>H7/I7-1</f>
        <v>0.10319134888503667</v>
      </c>
      <c r="K7" s="57"/>
      <c r="L7" s="28"/>
      <c r="M7" s="135">
        <v>247214</v>
      </c>
      <c r="N7" s="135">
        <v>226867</v>
      </c>
      <c r="O7" s="57">
        <f>M7/N7-1</f>
        <v>8.9686909070071819E-2</v>
      </c>
    </row>
    <row r="8" spans="1:16" ht="16.5" thickTop="1" thickBot="1" x14ac:dyDescent="0.25">
      <c r="B8" s="25" t="s">
        <v>8</v>
      </c>
      <c r="C8" s="135">
        <v>213328</v>
      </c>
      <c r="D8" s="135">
        <v>193160</v>
      </c>
      <c r="E8" s="57">
        <f t="shared" ref="E8:E14" si="1">C8/D8-1</f>
        <v>0.10441085110788983</v>
      </c>
      <c r="F8" s="57"/>
      <c r="G8" s="28"/>
      <c r="H8" s="135">
        <f t="shared" si="0"/>
        <v>161905</v>
      </c>
      <c r="I8" s="135">
        <f t="shared" si="0"/>
        <v>150264</v>
      </c>
      <c r="J8" s="57">
        <f t="shared" ref="J8:J14" si="2">H8/I8-1</f>
        <v>7.7470318905393132E-2</v>
      </c>
      <c r="K8" s="57"/>
      <c r="L8" s="28"/>
      <c r="M8" s="135">
        <v>51423</v>
      </c>
      <c r="N8" s="135">
        <v>42896</v>
      </c>
      <c r="O8" s="57">
        <f t="shared" ref="O8:O10" si="3">M8/N8-1</f>
        <v>0.19878310331965676</v>
      </c>
    </row>
    <row r="9" spans="1:16" ht="15" customHeight="1" thickTop="1" thickBot="1" x14ac:dyDescent="0.25">
      <c r="B9" s="25" t="s">
        <v>21</v>
      </c>
      <c r="C9" s="135">
        <v>164289</v>
      </c>
      <c r="D9" s="135">
        <v>143118</v>
      </c>
      <c r="E9" s="57">
        <f t="shared" si="1"/>
        <v>0.14792688550706412</v>
      </c>
      <c r="F9" s="57"/>
      <c r="G9" s="28"/>
      <c r="H9" s="135">
        <f t="shared" si="0"/>
        <v>137741</v>
      </c>
      <c r="I9" s="135">
        <f t="shared" si="0"/>
        <v>124844</v>
      </c>
      <c r="J9" s="57">
        <f t="shared" si="2"/>
        <v>0.10330492454583329</v>
      </c>
      <c r="K9" s="57"/>
      <c r="L9" s="28"/>
      <c r="M9" s="135">
        <v>26548</v>
      </c>
      <c r="N9" s="135">
        <v>18274</v>
      </c>
      <c r="O9" s="57">
        <f t="shared" si="3"/>
        <v>0.45277443362153891</v>
      </c>
    </row>
    <row r="10" spans="1:16" ht="15" customHeight="1" thickTop="1" thickBot="1" x14ac:dyDescent="0.25">
      <c r="B10" s="27" t="s">
        <v>291</v>
      </c>
      <c r="C10" s="135">
        <v>164289</v>
      </c>
      <c r="D10" s="173">
        <v>142793</v>
      </c>
      <c r="E10" s="57">
        <f t="shared" si="1"/>
        <v>0.15053959227693237</v>
      </c>
      <c r="F10" s="57"/>
      <c r="G10" s="28"/>
      <c r="H10" s="135">
        <f t="shared" si="0"/>
        <v>137741</v>
      </c>
      <c r="I10" s="135">
        <f t="shared" si="0"/>
        <v>124050</v>
      </c>
      <c r="J10" s="57">
        <f t="shared" si="2"/>
        <v>0.11036678758565088</v>
      </c>
      <c r="K10" s="57"/>
      <c r="L10" s="28"/>
      <c r="M10" s="135">
        <v>26548</v>
      </c>
      <c r="N10" s="135">
        <v>18743</v>
      </c>
      <c r="O10" s="57">
        <f t="shared" si="3"/>
        <v>0.41642213092888003</v>
      </c>
    </row>
    <row r="11" spans="1:16" ht="16.5" thickTop="1" thickBot="1" x14ac:dyDescent="0.25">
      <c r="B11" s="25" t="s">
        <v>119</v>
      </c>
      <c r="C11" s="135">
        <v>91437</v>
      </c>
      <c r="D11" s="135">
        <v>73930</v>
      </c>
      <c r="E11" s="57">
        <f t="shared" si="1"/>
        <v>0.23680508589206006</v>
      </c>
      <c r="F11" s="57"/>
      <c r="G11" s="28"/>
      <c r="H11" s="135">
        <f t="shared" si="0"/>
        <v>100486</v>
      </c>
      <c r="I11" s="135">
        <f t="shared" si="0"/>
        <v>89985</v>
      </c>
      <c r="J11" s="57">
        <f t="shared" si="2"/>
        <v>0.11669722731566368</v>
      </c>
      <c r="K11" s="57"/>
      <c r="L11" s="28"/>
      <c r="M11" s="135">
        <v>-9049</v>
      </c>
      <c r="N11" s="135">
        <v>-16055</v>
      </c>
      <c r="O11" s="57">
        <f>-(M11/N11-1)</f>
        <v>0.43637496107131735</v>
      </c>
    </row>
    <row r="12" spans="1:16" ht="16.5" thickTop="1" thickBot="1" x14ac:dyDescent="0.25">
      <c r="B12" s="25" t="s">
        <v>120</v>
      </c>
      <c r="C12" s="135">
        <v>91523</v>
      </c>
      <c r="D12" s="135">
        <v>71351</v>
      </c>
      <c r="E12" s="57">
        <f t="shared" si="1"/>
        <v>0.28271502852097385</v>
      </c>
      <c r="F12" s="57"/>
      <c r="G12" s="28"/>
      <c r="H12" s="135">
        <f t="shared" si="0"/>
        <v>100715</v>
      </c>
      <c r="I12" s="135">
        <f t="shared" si="0"/>
        <v>89862</v>
      </c>
      <c r="J12" s="57">
        <f t="shared" si="2"/>
        <v>0.12077407580512345</v>
      </c>
      <c r="K12" s="57"/>
      <c r="L12" s="28"/>
      <c r="M12" s="135">
        <v>-9192</v>
      </c>
      <c r="N12" s="135">
        <v>-18511</v>
      </c>
      <c r="O12" s="57">
        <f>-(M12/N12-1)</f>
        <v>0.50343039273945223</v>
      </c>
    </row>
    <row r="13" spans="1:16" ht="16.5" thickTop="1" thickBot="1" x14ac:dyDescent="0.25">
      <c r="B13" s="27" t="s">
        <v>121</v>
      </c>
      <c r="C13" s="135">
        <v>-6598</v>
      </c>
      <c r="D13" s="135">
        <v>-2822</v>
      </c>
      <c r="E13" s="57">
        <f>-(C13/D13-1)</f>
        <v>-1.3380581148121897</v>
      </c>
      <c r="F13" s="57"/>
      <c r="G13" s="28"/>
      <c r="H13" s="135">
        <f t="shared" si="0"/>
        <v>-447</v>
      </c>
      <c r="I13" s="135">
        <f t="shared" si="0"/>
        <v>771</v>
      </c>
      <c r="J13" s="184" t="s">
        <v>272</v>
      </c>
      <c r="K13" s="57"/>
      <c r="L13" s="28"/>
      <c r="M13" s="135">
        <v>-6151</v>
      </c>
      <c r="N13" s="135">
        <v>-3593</v>
      </c>
      <c r="O13" s="57">
        <f>-(M13/N13-1)</f>
        <v>-0.71193988310603951</v>
      </c>
    </row>
    <row r="14" spans="1:16" ht="16.5" thickTop="1" thickBot="1" x14ac:dyDescent="0.25">
      <c r="B14" s="25" t="s">
        <v>170</v>
      </c>
      <c r="C14" s="135">
        <v>84864</v>
      </c>
      <c r="D14" s="135">
        <v>68405</v>
      </c>
      <c r="E14" s="57">
        <f t="shared" si="1"/>
        <v>0.24061106644251162</v>
      </c>
      <c r="F14" s="57"/>
      <c r="G14" s="28"/>
      <c r="H14" s="135">
        <f t="shared" si="0"/>
        <v>100374</v>
      </c>
      <c r="I14" s="135">
        <f t="shared" si="0"/>
        <v>90638</v>
      </c>
      <c r="J14" s="57">
        <f t="shared" si="2"/>
        <v>0.10741631545267993</v>
      </c>
      <c r="K14" s="57"/>
      <c r="L14" s="28"/>
      <c r="M14" s="135">
        <v>-15510</v>
      </c>
      <c r="N14" s="135">
        <v>-22233</v>
      </c>
      <c r="O14" s="57">
        <f>-(M14/N14-1)</f>
        <v>0.30238834165429762</v>
      </c>
    </row>
    <row r="15" spans="1:16" ht="15.75" thickTop="1" x14ac:dyDescent="0.2">
      <c r="B15" s="22"/>
      <c r="C15" s="22"/>
      <c r="D15" s="22"/>
      <c r="E15" s="22"/>
      <c r="F15" s="22"/>
      <c r="H15" s="22"/>
      <c r="I15" s="22"/>
      <c r="J15" s="22"/>
      <c r="K15" s="22"/>
      <c r="M15" s="28"/>
      <c r="N15" s="28"/>
      <c r="O15" s="28"/>
      <c r="P15" s="28"/>
    </row>
    <row r="16" spans="1:16" ht="15.75" thickBot="1" x14ac:dyDescent="0.25">
      <c r="B16" s="211" t="s">
        <v>179</v>
      </c>
      <c r="C16" s="207" t="s">
        <v>226</v>
      </c>
      <c r="D16" s="208"/>
      <c r="E16" s="208"/>
      <c r="F16" s="209"/>
      <c r="H16" s="207" t="s">
        <v>224</v>
      </c>
      <c r="I16" s="208"/>
      <c r="J16" s="208"/>
      <c r="K16" s="209"/>
      <c r="M16" s="207" t="s">
        <v>194</v>
      </c>
      <c r="N16" s="208"/>
      <c r="O16" s="208"/>
      <c r="P16" s="209"/>
    </row>
    <row r="17" spans="2:20" ht="22.5" customHeight="1" thickTop="1" x14ac:dyDescent="0.2">
      <c r="B17" s="211"/>
      <c r="C17" s="210" t="s">
        <v>115</v>
      </c>
      <c r="D17" s="210" t="s">
        <v>116</v>
      </c>
      <c r="E17" s="210" t="s">
        <v>117</v>
      </c>
      <c r="F17" s="210" t="s">
        <v>118</v>
      </c>
      <c r="H17" s="210" t="s">
        <v>115</v>
      </c>
      <c r="I17" s="210" t="s">
        <v>116</v>
      </c>
      <c r="J17" s="210" t="s">
        <v>117</v>
      </c>
      <c r="K17" s="210" t="s">
        <v>118</v>
      </c>
      <c r="M17" s="210" t="s">
        <v>115</v>
      </c>
      <c r="N17" s="210" t="s">
        <v>116</v>
      </c>
      <c r="O17" s="210" t="s">
        <v>117</v>
      </c>
      <c r="P17" s="210" t="s">
        <v>118</v>
      </c>
    </row>
    <row r="18" spans="2:20" ht="22.5" customHeight="1" thickBot="1" x14ac:dyDescent="0.25">
      <c r="B18" s="212"/>
      <c r="C18" s="206"/>
      <c r="D18" s="206"/>
      <c r="E18" s="206"/>
      <c r="F18" s="206"/>
      <c r="H18" s="206"/>
      <c r="I18" s="206"/>
      <c r="J18" s="206"/>
      <c r="K18" s="206"/>
      <c r="M18" s="206"/>
      <c r="N18" s="206"/>
      <c r="O18" s="206"/>
      <c r="P18" s="206"/>
    </row>
    <row r="19" spans="2:20" ht="16.5" thickTop="1" thickBot="1" x14ac:dyDescent="0.25">
      <c r="B19" s="29" t="s">
        <v>15</v>
      </c>
      <c r="C19" s="156">
        <v>404.8</v>
      </c>
      <c r="D19" s="156">
        <v>140.4</v>
      </c>
      <c r="E19" s="156">
        <v>51.8</v>
      </c>
      <c r="F19" s="156">
        <v>42.9</v>
      </c>
      <c r="H19" s="158">
        <v>243.39200000000002</v>
      </c>
      <c r="I19" s="158">
        <v>91.09</v>
      </c>
      <c r="J19" s="158">
        <v>33.275999999999996</v>
      </c>
      <c r="K19" s="158">
        <v>24.927999999999997</v>
      </c>
      <c r="L19" s="174"/>
      <c r="M19" s="156">
        <v>161.40799999999999</v>
      </c>
      <c r="N19" s="156">
        <v>49.31</v>
      </c>
      <c r="O19" s="156">
        <v>18.524000000000001</v>
      </c>
      <c r="P19" s="156">
        <v>17.972000000000001</v>
      </c>
    </row>
    <row r="20" spans="2:20" ht="16.5" thickTop="1" thickBot="1" x14ac:dyDescent="0.25">
      <c r="B20" s="12" t="s">
        <v>8</v>
      </c>
      <c r="C20" s="157">
        <v>129</v>
      </c>
      <c r="D20" s="157">
        <v>47.5</v>
      </c>
      <c r="E20" s="157">
        <v>22.2</v>
      </c>
      <c r="F20" s="157">
        <v>14.6</v>
      </c>
      <c r="H20" s="158">
        <v>96.117999999999995</v>
      </c>
      <c r="I20" s="158">
        <v>39.46</v>
      </c>
      <c r="J20" s="158">
        <v>17.064999999999998</v>
      </c>
      <c r="K20" s="158">
        <v>9.234</v>
      </c>
      <c r="L20" s="174"/>
      <c r="M20" s="157">
        <v>32.881999999999998</v>
      </c>
      <c r="N20" s="157">
        <v>8.0399999999999991</v>
      </c>
      <c r="O20" s="157">
        <v>5.1349999999999998</v>
      </c>
      <c r="P20" s="157">
        <v>5.3659999999999997</v>
      </c>
    </row>
    <row r="21" spans="2:20" ht="15.75" thickTop="1" x14ac:dyDescent="0.2">
      <c r="B21" s="185"/>
      <c r="C21" s="157"/>
      <c r="D21" s="157"/>
      <c r="E21" s="157"/>
      <c r="F21" s="157"/>
      <c r="H21" s="158"/>
      <c r="I21" s="158"/>
      <c r="J21" s="158"/>
      <c r="K21" s="158"/>
      <c r="L21" s="186"/>
      <c r="M21" s="157"/>
      <c r="N21" s="157"/>
      <c r="O21" s="157"/>
      <c r="P21" s="157"/>
    </row>
    <row r="22" spans="2:20" ht="15.75" thickBot="1" x14ac:dyDescent="0.25">
      <c r="B22" s="211" t="s">
        <v>179</v>
      </c>
      <c r="C22" s="207" t="s">
        <v>227</v>
      </c>
      <c r="D22" s="208"/>
      <c r="E22" s="208"/>
      <c r="F22" s="209"/>
      <c r="H22" s="207" t="s">
        <v>225</v>
      </c>
      <c r="I22" s="208"/>
      <c r="J22" s="208"/>
      <c r="K22" s="209"/>
      <c r="M22" s="207" t="s">
        <v>172</v>
      </c>
      <c r="N22" s="208"/>
      <c r="O22" s="208"/>
      <c r="P22" s="209"/>
    </row>
    <row r="23" spans="2:20" ht="15.75" thickTop="1" x14ac:dyDescent="0.2">
      <c r="B23" s="211"/>
      <c r="C23" s="210" t="s">
        <v>115</v>
      </c>
      <c r="D23" s="210" t="s">
        <v>116</v>
      </c>
      <c r="E23" s="210" t="s">
        <v>117</v>
      </c>
      <c r="F23" s="210" t="s">
        <v>118</v>
      </c>
      <c r="G23" s="28"/>
      <c r="H23" s="210" t="s">
        <v>115</v>
      </c>
      <c r="I23" s="210" t="s">
        <v>116</v>
      </c>
      <c r="J23" s="210" t="s">
        <v>117</v>
      </c>
      <c r="K23" s="210" t="s">
        <v>118</v>
      </c>
      <c r="L23" s="28"/>
      <c r="M23" s="210" t="s">
        <v>115</v>
      </c>
      <c r="N23" s="210" t="s">
        <v>116</v>
      </c>
      <c r="O23" s="210" t="s">
        <v>117</v>
      </c>
      <c r="P23" s="210" t="s">
        <v>118</v>
      </c>
      <c r="Q23" s="28"/>
      <c r="R23" s="28"/>
      <c r="S23" s="28"/>
      <c r="T23" s="28"/>
    </row>
    <row r="24" spans="2:20" ht="15.75" thickBot="1" x14ac:dyDescent="0.25">
      <c r="B24" s="212"/>
      <c r="C24" s="206"/>
      <c r="D24" s="206"/>
      <c r="E24" s="206"/>
      <c r="F24" s="206"/>
      <c r="G24" s="28"/>
      <c r="H24" s="206"/>
      <c r="I24" s="206"/>
      <c r="J24" s="206"/>
      <c r="K24" s="206"/>
      <c r="L24" s="28"/>
      <c r="M24" s="206"/>
      <c r="N24" s="206"/>
      <c r="O24" s="206"/>
      <c r="P24" s="206"/>
      <c r="Q24" s="28"/>
      <c r="R24" s="28"/>
      <c r="S24" s="28"/>
      <c r="T24" s="28"/>
    </row>
    <row r="25" spans="2:20" ht="16.5" thickTop="1" thickBot="1" x14ac:dyDescent="0.25">
      <c r="B25" s="29" t="s">
        <v>15</v>
      </c>
      <c r="C25" s="28">
        <v>380.2</v>
      </c>
      <c r="D25" s="28">
        <v>125.7</v>
      </c>
      <c r="E25" s="28">
        <v>47.8</v>
      </c>
      <c r="F25" s="28">
        <v>37.9</v>
      </c>
      <c r="H25" s="28">
        <v>226.5</v>
      </c>
      <c r="I25" s="28">
        <v>81.300000000000011</v>
      </c>
      <c r="J25" s="28">
        <v>32.599999999999994</v>
      </c>
      <c r="K25" s="158">
        <v>22</v>
      </c>
      <c r="M25" s="28">
        <v>153.69999999999999</v>
      </c>
      <c r="N25" s="28">
        <v>44.4</v>
      </c>
      <c r="O25" s="28">
        <v>15.2</v>
      </c>
      <c r="P25" s="28">
        <v>15.9</v>
      </c>
    </row>
    <row r="26" spans="2:20" ht="16.5" thickTop="1" thickBot="1" x14ac:dyDescent="0.25">
      <c r="B26" s="12" t="s">
        <v>8</v>
      </c>
      <c r="C26" s="158">
        <v>117.2</v>
      </c>
      <c r="D26" s="158">
        <v>40.1</v>
      </c>
      <c r="E26" s="158">
        <v>21.4</v>
      </c>
      <c r="F26" s="158">
        <v>14.5</v>
      </c>
      <c r="H26" s="28">
        <v>88.7</v>
      </c>
      <c r="I26" s="28">
        <v>34.800000000000004</v>
      </c>
      <c r="J26" s="28">
        <v>17.5</v>
      </c>
      <c r="K26" s="158">
        <v>9.4</v>
      </c>
      <c r="M26" s="158">
        <v>28.5</v>
      </c>
      <c r="N26" s="158">
        <v>5.3</v>
      </c>
      <c r="O26" s="158">
        <v>3.9</v>
      </c>
      <c r="P26" s="158">
        <v>5.0999999999999996</v>
      </c>
      <c r="Q26" s="28"/>
    </row>
    <row r="27" spans="2:20" ht="15.75" thickTop="1" x14ac:dyDescent="0.2">
      <c r="G27" s="28"/>
      <c r="L27" s="28"/>
      <c r="M27" s="28"/>
      <c r="N27" s="28"/>
      <c r="O27" s="28"/>
      <c r="P27" s="28"/>
      <c r="Q27" s="28"/>
    </row>
    <row r="28" spans="2:20" x14ac:dyDescent="0.2">
      <c r="G28" s="28"/>
      <c r="L28" s="28"/>
      <c r="M28" s="5"/>
      <c r="N28" s="5"/>
      <c r="O28" s="5"/>
      <c r="P28" s="28"/>
      <c r="Q28" s="28"/>
    </row>
    <row r="29" spans="2:20" x14ac:dyDescent="0.2">
      <c r="G29" s="28"/>
      <c r="L29" s="28"/>
      <c r="M29" s="5"/>
      <c r="N29" s="5"/>
      <c r="O29" s="5"/>
      <c r="P29" s="5"/>
      <c r="Q29" s="28"/>
    </row>
    <row r="30" spans="2:20" x14ac:dyDescent="0.2">
      <c r="G30" s="28"/>
      <c r="L30" s="28"/>
      <c r="M30" s="5"/>
      <c r="N30" s="5"/>
      <c r="O30" s="5"/>
      <c r="P30" s="5"/>
      <c r="Q30" s="28"/>
    </row>
    <row r="31" spans="2:20" x14ac:dyDescent="0.2">
      <c r="G31" s="28"/>
      <c r="L31" s="28"/>
      <c r="M31" s="5"/>
      <c r="N31" s="5"/>
      <c r="O31" s="5"/>
      <c r="P31" s="28"/>
      <c r="Q31" s="28"/>
    </row>
    <row r="32" spans="2:20" x14ac:dyDescent="0.2">
      <c r="G32" s="28"/>
      <c r="L32" s="28"/>
      <c r="M32" s="5"/>
      <c r="N32" s="5"/>
      <c r="O32" s="5"/>
      <c r="P32" s="28"/>
      <c r="Q32" s="28"/>
    </row>
    <row r="33" spans="7:17" x14ac:dyDescent="0.2">
      <c r="G33" s="28"/>
      <c r="L33" s="28"/>
      <c r="M33" s="5"/>
      <c r="N33" s="5"/>
      <c r="O33" s="5"/>
      <c r="P33" s="28"/>
      <c r="Q33" s="28"/>
    </row>
    <row r="34" spans="7:17" x14ac:dyDescent="0.2">
      <c r="M34" s="5"/>
      <c r="N34" s="5"/>
      <c r="O34" s="5"/>
      <c r="P34" s="28"/>
    </row>
    <row r="35" spans="7:17" x14ac:dyDescent="0.2">
      <c r="M35" s="5"/>
      <c r="N35" s="5"/>
      <c r="O35" s="5"/>
      <c r="P35" s="28"/>
    </row>
    <row r="36" spans="7:17" x14ac:dyDescent="0.2">
      <c r="M36" s="5"/>
      <c r="N36" s="5"/>
      <c r="O36" s="5"/>
    </row>
    <row r="37" spans="7:17" x14ac:dyDescent="0.2">
      <c r="G37" s="28"/>
      <c r="L37" s="28"/>
      <c r="M37" s="28"/>
      <c r="N37" s="28"/>
      <c r="O37" s="28"/>
      <c r="P37" s="28"/>
      <c r="Q37" s="28"/>
    </row>
    <row r="38" spans="7:17" x14ac:dyDescent="0.2">
      <c r="G38" s="28"/>
      <c r="L38" s="28"/>
      <c r="M38" s="28"/>
      <c r="N38" s="28"/>
      <c r="O38" s="28"/>
      <c r="P38" s="28"/>
      <c r="Q38" s="28"/>
    </row>
  </sheetData>
  <mergeCells count="39">
    <mergeCell ref="J4:J5"/>
    <mergeCell ref="H5:I5"/>
    <mergeCell ref="H16:K16"/>
    <mergeCell ref="H17:H18"/>
    <mergeCell ref="I17:I18"/>
    <mergeCell ref="J17:J18"/>
    <mergeCell ref="K17:K18"/>
    <mergeCell ref="M23:M24"/>
    <mergeCell ref="N23:N24"/>
    <mergeCell ref="O23:O24"/>
    <mergeCell ref="P23:P24"/>
    <mergeCell ref="M5:N5"/>
    <mergeCell ref="O4:O5"/>
    <mergeCell ref="M22:P22"/>
    <mergeCell ref="M17:M18"/>
    <mergeCell ref="N17:N18"/>
    <mergeCell ref="O17:O18"/>
    <mergeCell ref="P17:P18"/>
    <mergeCell ref="M16:P16"/>
    <mergeCell ref="B22:B24"/>
    <mergeCell ref="E4:E5"/>
    <mergeCell ref="C5:D5"/>
    <mergeCell ref="C16:F16"/>
    <mergeCell ref="C17:C18"/>
    <mergeCell ref="D17:D18"/>
    <mergeCell ref="E17:E18"/>
    <mergeCell ref="F17:F18"/>
    <mergeCell ref="C22:F22"/>
    <mergeCell ref="C23:C24"/>
    <mergeCell ref="D23:D24"/>
    <mergeCell ref="E23:E24"/>
    <mergeCell ref="F23:F24"/>
    <mergeCell ref="B4:B5"/>
    <mergeCell ref="B16:B18"/>
    <mergeCell ref="H22:K22"/>
    <mergeCell ref="H23:H24"/>
    <mergeCell ref="I23:I24"/>
    <mergeCell ref="J23:J24"/>
    <mergeCell ref="K23:K24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147"/>
  <sheetViews>
    <sheetView topLeftCell="A46" zoomScaleNormal="100" workbookViewId="0">
      <pane xSplit="2" topLeftCell="C1" activePane="topRight" state="frozen"/>
      <selection pane="topRight" activeCell="F15" sqref="F15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8" width="14.875" style="2" customWidth="1"/>
    <col min="9" max="9" width="3.625" style="2" customWidth="1"/>
    <col min="10" max="15" width="14.875" style="2" customWidth="1"/>
    <col min="16" max="16" width="3.625" style="2" customWidth="1"/>
    <col min="17" max="22" width="14.875" style="2" hidden="1" customWidth="1" outlineLevel="1"/>
    <col min="23" max="23" width="10.875" style="2" collapsed="1"/>
    <col min="24" max="16384" width="10.875" style="2"/>
  </cols>
  <sheetData>
    <row r="1" spans="1:22" ht="15.75" x14ac:dyDescent="0.25">
      <c r="A1" s="9" t="s">
        <v>30</v>
      </c>
    </row>
    <row r="2" spans="1:22" ht="15.75" x14ac:dyDescent="0.25">
      <c r="A2" s="9"/>
    </row>
    <row r="3" spans="1:22" ht="18.75" thickBot="1" x14ac:dyDescent="0.3">
      <c r="A3" s="9"/>
      <c r="B3" s="15" t="s">
        <v>122</v>
      </c>
    </row>
    <row r="4" spans="1:22" ht="22.5" customHeight="1" thickTop="1" thickBot="1" x14ac:dyDescent="0.25">
      <c r="B4" s="190" t="s">
        <v>123</v>
      </c>
      <c r="C4" s="138" t="s">
        <v>226</v>
      </c>
      <c r="D4" s="138" t="s">
        <v>227</v>
      </c>
      <c r="E4" s="210" t="s">
        <v>196</v>
      </c>
      <c r="F4" s="138" t="s">
        <v>226</v>
      </c>
      <c r="G4" s="138" t="s">
        <v>227</v>
      </c>
      <c r="H4" s="210" t="s">
        <v>196</v>
      </c>
      <c r="J4" s="162" t="s">
        <v>224</v>
      </c>
      <c r="K4" s="162" t="s">
        <v>225</v>
      </c>
      <c r="L4" s="210" t="s">
        <v>196</v>
      </c>
      <c r="M4" s="162" t="s">
        <v>224</v>
      </c>
      <c r="N4" s="162" t="s">
        <v>225</v>
      </c>
      <c r="O4" s="210" t="s">
        <v>196</v>
      </c>
      <c r="Q4" s="162" t="s">
        <v>194</v>
      </c>
      <c r="R4" s="162" t="s">
        <v>172</v>
      </c>
      <c r="S4" s="210" t="s">
        <v>196</v>
      </c>
      <c r="T4" s="162" t="s">
        <v>194</v>
      </c>
      <c r="U4" s="162" t="s">
        <v>172</v>
      </c>
      <c r="V4" s="210" t="s">
        <v>196</v>
      </c>
    </row>
    <row r="5" spans="1:22" ht="22.5" customHeight="1" thickTop="1" thickBot="1" x14ac:dyDescent="0.25">
      <c r="B5" s="191"/>
      <c r="C5" s="207" t="s">
        <v>114</v>
      </c>
      <c r="D5" s="209"/>
      <c r="E5" s="206"/>
      <c r="F5" s="207" t="s">
        <v>197</v>
      </c>
      <c r="G5" s="209"/>
      <c r="H5" s="206"/>
      <c r="J5" s="207" t="s">
        <v>114</v>
      </c>
      <c r="K5" s="209"/>
      <c r="L5" s="206"/>
      <c r="M5" s="207" t="s">
        <v>197</v>
      </c>
      <c r="N5" s="209"/>
      <c r="O5" s="206"/>
      <c r="Q5" s="207" t="s">
        <v>114</v>
      </c>
      <c r="R5" s="209"/>
      <c r="S5" s="206"/>
      <c r="T5" s="207" t="s">
        <v>197</v>
      </c>
      <c r="U5" s="209"/>
      <c r="V5" s="206"/>
    </row>
    <row r="6" spans="1:22" ht="16.5" thickTop="1" thickBot="1" x14ac:dyDescent="0.25">
      <c r="B6" s="30" t="s">
        <v>124</v>
      </c>
      <c r="C6" s="31"/>
      <c r="D6" s="31"/>
      <c r="E6" s="32"/>
      <c r="F6" s="32"/>
      <c r="G6" s="139"/>
      <c r="H6" s="139"/>
      <c r="J6" s="31"/>
      <c r="K6" s="31"/>
      <c r="L6" s="32"/>
      <c r="M6" s="32"/>
      <c r="N6" s="139"/>
      <c r="O6" s="139"/>
      <c r="Q6" s="31"/>
      <c r="R6" s="31"/>
      <c r="S6" s="32"/>
      <c r="T6" s="32"/>
      <c r="U6" s="139"/>
      <c r="V6" s="139"/>
    </row>
    <row r="7" spans="1:22" ht="16.5" thickTop="1" thickBot="1" x14ac:dyDescent="0.25">
      <c r="B7" s="12" t="s">
        <v>125</v>
      </c>
      <c r="C7" s="123">
        <v>0.67600000000000005</v>
      </c>
      <c r="D7" s="123">
        <v>0.65500000000000003</v>
      </c>
      <c r="E7" s="177" t="s">
        <v>183</v>
      </c>
      <c r="F7" s="123">
        <v>0.67600000000000005</v>
      </c>
      <c r="G7" s="140">
        <v>0.65700000000000003</v>
      </c>
      <c r="H7" s="177" t="s">
        <v>203</v>
      </c>
      <c r="I7" s="175"/>
      <c r="J7" s="123">
        <v>0.79500000000000004</v>
      </c>
      <c r="K7" s="123">
        <v>0.77300000000000002</v>
      </c>
      <c r="L7" s="177" t="s">
        <v>240</v>
      </c>
      <c r="M7" s="123">
        <v>0.79500000000000004</v>
      </c>
      <c r="N7" s="140">
        <v>0.77600000000000002</v>
      </c>
      <c r="O7" s="177" t="s">
        <v>203</v>
      </c>
      <c r="P7" s="175"/>
      <c r="Q7" s="123">
        <v>0.55800000000000005</v>
      </c>
      <c r="R7" s="140">
        <v>0.53500000000000003</v>
      </c>
      <c r="S7" s="177" t="s">
        <v>198</v>
      </c>
      <c r="T7" s="123">
        <v>0.55800000000000005</v>
      </c>
      <c r="U7" s="140">
        <v>0.53700000000000003</v>
      </c>
      <c r="V7" s="177" t="s">
        <v>183</v>
      </c>
    </row>
    <row r="8" spans="1:22" ht="17.100000000000001" customHeight="1" thickTop="1" thickBot="1" x14ac:dyDescent="0.25">
      <c r="B8" s="12" t="s">
        <v>126</v>
      </c>
      <c r="C8" s="125">
        <v>230.8</v>
      </c>
      <c r="D8" s="125">
        <v>215</v>
      </c>
      <c r="E8" s="178">
        <f>C8/D8-1</f>
        <v>7.348837209302328E-2</v>
      </c>
      <c r="F8" s="179">
        <v>230.8</v>
      </c>
      <c r="G8" s="180">
        <v>215.9</v>
      </c>
      <c r="H8" s="178">
        <f>F8/G8-1</f>
        <v>6.9013432144511277E-2</v>
      </c>
      <c r="I8" s="176"/>
      <c r="J8" s="183">
        <v>249.4</v>
      </c>
      <c r="K8" s="183">
        <v>227.1</v>
      </c>
      <c r="L8" s="178">
        <f>J8/K8-1</f>
        <v>9.8194627917217225E-2</v>
      </c>
      <c r="M8" s="179">
        <v>249.4</v>
      </c>
      <c r="N8" s="180">
        <v>228.7</v>
      </c>
      <c r="O8" s="178">
        <f>M8/N8-1</f>
        <v>9.0511587232182E-2</v>
      </c>
      <c r="P8" s="176"/>
      <c r="Q8" s="183">
        <v>204.9</v>
      </c>
      <c r="R8" s="180">
        <v>196.3</v>
      </c>
      <c r="S8" s="178">
        <f>Q8/R8-1</f>
        <v>4.3810494141619971E-2</v>
      </c>
      <c r="T8" s="179">
        <v>204.9</v>
      </c>
      <c r="U8" s="180">
        <v>196.8</v>
      </c>
      <c r="V8" s="178">
        <f>T8/U8-1</f>
        <v>4.1158536585365724E-2</v>
      </c>
    </row>
    <row r="9" spans="1:22" ht="16.5" thickTop="1" thickBot="1" x14ac:dyDescent="0.25">
      <c r="B9" s="12" t="s">
        <v>127</v>
      </c>
      <c r="C9" s="125">
        <v>156.1</v>
      </c>
      <c r="D9" s="125">
        <v>140.69999999999999</v>
      </c>
      <c r="E9" s="178">
        <f>C9/D9-1</f>
        <v>0.10945273631840791</v>
      </c>
      <c r="F9" s="179">
        <v>156.1</v>
      </c>
      <c r="G9" s="180">
        <v>141.69999999999999</v>
      </c>
      <c r="H9" s="178">
        <f>F9/G9-1</f>
        <v>0.10162314749470713</v>
      </c>
      <c r="I9" s="176"/>
      <c r="J9" s="183">
        <v>198.3</v>
      </c>
      <c r="K9" s="183">
        <v>175.5</v>
      </c>
      <c r="L9" s="178">
        <f>J9/K9-1</f>
        <v>0.1299145299145299</v>
      </c>
      <c r="M9" s="179">
        <v>198.3</v>
      </c>
      <c r="N9" s="180">
        <v>177.4</v>
      </c>
      <c r="O9" s="178">
        <f>M9/N9-1</f>
        <v>0.11781285231116123</v>
      </c>
      <c r="P9" s="176"/>
      <c r="Q9" s="183">
        <v>114.3</v>
      </c>
      <c r="R9" s="180">
        <v>105</v>
      </c>
      <c r="S9" s="178">
        <f>Q9/R9-1</f>
        <v>8.8571428571428523E-2</v>
      </c>
      <c r="T9" s="179">
        <v>114.3</v>
      </c>
      <c r="U9" s="180">
        <v>105.7</v>
      </c>
      <c r="V9" s="178">
        <f>T9/U9-1</f>
        <v>8.1362346263008423E-2</v>
      </c>
    </row>
    <row r="10" spans="1:22" ht="16.5" thickTop="1" thickBot="1" x14ac:dyDescent="0.25">
      <c r="B10" s="34" t="s">
        <v>128</v>
      </c>
      <c r="C10" s="125"/>
      <c r="D10" s="125"/>
      <c r="E10" s="177"/>
      <c r="F10" s="179"/>
      <c r="G10" s="180"/>
      <c r="H10" s="177"/>
      <c r="I10" s="176"/>
      <c r="J10" s="183"/>
      <c r="K10" s="183"/>
      <c r="L10" s="177"/>
      <c r="M10" s="179"/>
      <c r="N10" s="180"/>
      <c r="O10" s="177"/>
      <c r="P10" s="176"/>
      <c r="Q10" s="183"/>
      <c r="R10" s="180"/>
      <c r="S10" s="177"/>
      <c r="T10" s="179"/>
      <c r="U10" s="180"/>
      <c r="V10" s="177"/>
    </row>
    <row r="11" spans="1:22" ht="16.5" thickTop="1" thickBot="1" x14ac:dyDescent="0.25">
      <c r="B11" s="12" t="s">
        <v>125</v>
      </c>
      <c r="C11" s="123">
        <v>0.69</v>
      </c>
      <c r="D11" s="123">
        <v>0.69799999999999995</v>
      </c>
      <c r="E11" s="181" t="s">
        <v>241</v>
      </c>
      <c r="F11" s="123">
        <v>0.69799999999999995</v>
      </c>
      <c r="G11" s="140">
        <v>0.69799999999999995</v>
      </c>
      <c r="H11" s="181" t="s">
        <v>267</v>
      </c>
      <c r="I11" s="175"/>
      <c r="J11" s="123">
        <v>0.80200000000000005</v>
      </c>
      <c r="K11" s="123">
        <v>0.81200000000000006</v>
      </c>
      <c r="L11" s="181" t="s">
        <v>242</v>
      </c>
      <c r="M11" s="123">
        <v>0.81799999999999995</v>
      </c>
      <c r="N11" s="140">
        <v>0.81200000000000006</v>
      </c>
      <c r="O11" s="181" t="s">
        <v>208</v>
      </c>
      <c r="P11" s="175"/>
      <c r="Q11" s="123">
        <v>0.56799999999999995</v>
      </c>
      <c r="R11" s="123">
        <v>0.58099999999999996</v>
      </c>
      <c r="S11" s="181" t="s">
        <v>199</v>
      </c>
      <c r="T11" s="123">
        <v>0.57399999999999995</v>
      </c>
      <c r="U11" s="140">
        <v>0.58099999999999996</v>
      </c>
      <c r="V11" s="181" t="s">
        <v>200</v>
      </c>
    </row>
    <row r="12" spans="1:22" ht="16.5" thickTop="1" thickBot="1" x14ac:dyDescent="0.25">
      <c r="B12" s="12" t="s">
        <v>126</v>
      </c>
      <c r="C12" s="125">
        <v>164.4</v>
      </c>
      <c r="D12" s="125">
        <v>156</v>
      </c>
      <c r="E12" s="178">
        <f>C12/D12-1</f>
        <v>5.3846153846153877E-2</v>
      </c>
      <c r="F12" s="179">
        <v>165.2</v>
      </c>
      <c r="G12" s="180">
        <v>156</v>
      </c>
      <c r="H12" s="178">
        <f>F12/G12-1</f>
        <v>5.8974358974358987E-2</v>
      </c>
      <c r="I12" s="176"/>
      <c r="J12" s="183">
        <v>179.2</v>
      </c>
      <c r="K12" s="183">
        <v>169.8</v>
      </c>
      <c r="L12" s="178">
        <f>J12/K12-1</f>
        <v>5.5359246171966969E-2</v>
      </c>
      <c r="M12" s="179">
        <v>180.5</v>
      </c>
      <c r="N12" s="183">
        <v>169.8</v>
      </c>
      <c r="O12" s="178">
        <f>M12/N12-1</f>
        <v>6.3015312131919909E-2</v>
      </c>
      <c r="P12" s="176"/>
      <c r="Q12" s="183">
        <v>142.30000000000001</v>
      </c>
      <c r="R12" s="183">
        <v>136.30000000000001</v>
      </c>
      <c r="S12" s="178">
        <f>Q12/R12-1</f>
        <v>4.4020542920029326E-2</v>
      </c>
      <c r="T12" s="179">
        <v>143.19999999999999</v>
      </c>
      <c r="U12" s="180">
        <v>136.30000000000001</v>
      </c>
      <c r="V12" s="178">
        <f>T12/U12-1</f>
        <v>5.0623624358033581E-2</v>
      </c>
    </row>
    <row r="13" spans="1:22" ht="16.5" thickTop="1" thickBot="1" x14ac:dyDescent="0.25">
      <c r="B13" s="12" t="s">
        <v>127</v>
      </c>
      <c r="C13" s="125">
        <v>113.4</v>
      </c>
      <c r="D13" s="125">
        <v>108.9</v>
      </c>
      <c r="E13" s="178">
        <f>C13/D13-1</f>
        <v>4.1322314049586861E-2</v>
      </c>
      <c r="F13" s="179">
        <v>115.3</v>
      </c>
      <c r="G13" s="183">
        <v>108.9</v>
      </c>
      <c r="H13" s="178">
        <f>F13/G13-1</f>
        <v>5.8769513314967714E-2</v>
      </c>
      <c r="I13" s="176"/>
      <c r="J13" s="183">
        <v>143.80000000000001</v>
      </c>
      <c r="K13" s="183">
        <v>138</v>
      </c>
      <c r="L13" s="178">
        <f>J13/K13-1</f>
        <v>4.202898550724643E-2</v>
      </c>
      <c r="M13" s="179">
        <v>147.6</v>
      </c>
      <c r="N13" s="180">
        <v>138</v>
      </c>
      <c r="O13" s="178">
        <f>M13/N13-1</f>
        <v>6.956521739130439E-2</v>
      </c>
      <c r="P13" s="176"/>
      <c r="Q13" s="183">
        <v>80.900000000000006</v>
      </c>
      <c r="R13" s="183">
        <v>79.2</v>
      </c>
      <c r="S13" s="178">
        <f>Q13/R13-1</f>
        <v>2.1464646464646409E-2</v>
      </c>
      <c r="T13" s="179">
        <v>82.3</v>
      </c>
      <c r="U13" s="180">
        <v>79.2</v>
      </c>
      <c r="V13" s="178">
        <f>T13/U13-1</f>
        <v>3.9141414141414144E-2</v>
      </c>
    </row>
    <row r="14" spans="1:22" ht="16.5" thickTop="1" thickBot="1" x14ac:dyDescent="0.25">
      <c r="B14" s="34" t="s">
        <v>129</v>
      </c>
      <c r="C14" s="125"/>
      <c r="D14" s="125"/>
      <c r="E14" s="182"/>
      <c r="F14" s="179"/>
      <c r="G14" s="180"/>
      <c r="H14" s="182"/>
      <c r="I14" s="176"/>
      <c r="J14" s="183"/>
      <c r="K14" s="183"/>
      <c r="L14" s="182"/>
      <c r="M14" s="179"/>
      <c r="N14" s="180"/>
      <c r="O14" s="182"/>
      <c r="P14" s="176"/>
      <c r="Q14" s="183"/>
      <c r="R14" s="180"/>
      <c r="S14" s="182"/>
      <c r="T14" s="179"/>
      <c r="U14" s="180"/>
      <c r="V14" s="182"/>
    </row>
    <row r="15" spans="1:22" ht="16.5" thickTop="1" thickBot="1" x14ac:dyDescent="0.25">
      <c r="B15" s="12" t="s">
        <v>125</v>
      </c>
      <c r="C15" s="123">
        <v>0.66900000000000004</v>
      </c>
      <c r="D15" s="123">
        <v>0.63600000000000001</v>
      </c>
      <c r="E15" s="182" t="s">
        <v>243</v>
      </c>
      <c r="F15" s="123">
        <v>0.67400000000000004</v>
      </c>
      <c r="G15" s="140">
        <v>0.64400000000000002</v>
      </c>
      <c r="H15" s="182" t="s">
        <v>276</v>
      </c>
      <c r="I15" s="175"/>
      <c r="J15" s="123">
        <v>0.79200000000000004</v>
      </c>
      <c r="K15" s="123">
        <v>0.75600000000000001</v>
      </c>
      <c r="L15" s="182" t="s">
        <v>244</v>
      </c>
      <c r="M15" s="123">
        <v>0.79200000000000004</v>
      </c>
      <c r="N15" s="140">
        <v>0.76300000000000001</v>
      </c>
      <c r="O15" s="182" t="s">
        <v>207</v>
      </c>
      <c r="P15" s="175"/>
      <c r="Q15" s="123">
        <v>0.55300000000000005</v>
      </c>
      <c r="R15" s="123">
        <v>0.51500000000000001</v>
      </c>
      <c r="S15" s="182" t="s">
        <v>201</v>
      </c>
      <c r="T15" s="123">
        <v>0.55300000000000005</v>
      </c>
      <c r="U15" s="140">
        <v>0.52100000000000002</v>
      </c>
      <c r="V15" s="182" t="s">
        <v>175</v>
      </c>
    </row>
    <row r="16" spans="1:22" ht="16.5" thickTop="1" thickBot="1" x14ac:dyDescent="0.25">
      <c r="B16" s="12" t="s">
        <v>126</v>
      </c>
      <c r="C16" s="125">
        <v>264.10000000000002</v>
      </c>
      <c r="D16" s="125">
        <v>242.7</v>
      </c>
      <c r="E16" s="127">
        <f>C16/D16-1</f>
        <v>8.8174701277297318E-2</v>
      </c>
      <c r="F16" s="179">
        <v>264.89999999999998</v>
      </c>
      <c r="G16" s="180">
        <v>247.9</v>
      </c>
      <c r="H16" s="178">
        <f>F16/G16-1</f>
        <v>6.8576038725292277E-2</v>
      </c>
      <c r="I16" s="176"/>
      <c r="J16" s="183">
        <v>286.2</v>
      </c>
      <c r="K16" s="183">
        <v>253.5</v>
      </c>
      <c r="L16" s="178">
        <f>J16/K16-1</f>
        <v>0.12899408284023672</v>
      </c>
      <c r="M16" s="179">
        <v>286.2</v>
      </c>
      <c r="N16" s="180">
        <v>260.5</v>
      </c>
      <c r="O16" s="178">
        <f>M16/N16-1</f>
        <v>9.8656429942418411E-2</v>
      </c>
      <c r="P16" s="176"/>
      <c r="Q16" s="183">
        <v>234.2</v>
      </c>
      <c r="R16" s="183">
        <v>225.5</v>
      </c>
      <c r="S16" s="178">
        <f>Q16/R16-1</f>
        <v>3.8580931263858087E-2</v>
      </c>
      <c r="T16" s="179">
        <v>234.2</v>
      </c>
      <c r="U16" s="180">
        <v>227.3</v>
      </c>
      <c r="V16" s="178">
        <f>T16/U16-1</f>
        <v>3.0356357237131482E-2</v>
      </c>
    </row>
    <row r="17" spans="2:22" ht="16.5" thickTop="1" thickBot="1" x14ac:dyDescent="0.25">
      <c r="B17" s="12" t="s">
        <v>127</v>
      </c>
      <c r="C17" s="125">
        <v>176.8</v>
      </c>
      <c r="D17" s="125">
        <v>154.4</v>
      </c>
      <c r="E17" s="127">
        <f>C17/D17-1</f>
        <v>0.14507772020725396</v>
      </c>
      <c r="F17" s="179">
        <v>178.5</v>
      </c>
      <c r="G17" s="180">
        <v>159.6</v>
      </c>
      <c r="H17" s="178">
        <f>F17/G17-1</f>
        <v>0.11842105263157898</v>
      </c>
      <c r="I17" s="176"/>
      <c r="J17" s="183">
        <v>226.6</v>
      </c>
      <c r="K17" s="183">
        <v>191.7</v>
      </c>
      <c r="L17" s="178">
        <f>J17/K17-1</f>
        <v>0.18205529473135118</v>
      </c>
      <c r="M17" s="179">
        <v>226.6</v>
      </c>
      <c r="N17" s="180">
        <v>198.9</v>
      </c>
      <c r="O17" s="178">
        <f>M17/N17-1</f>
        <v>0.13926596279537451</v>
      </c>
      <c r="P17" s="176"/>
      <c r="Q17" s="183">
        <v>129.6</v>
      </c>
      <c r="R17" s="183">
        <v>116.1</v>
      </c>
      <c r="S17" s="178">
        <f>Q17/R17-1</f>
        <v>0.11627906976744184</v>
      </c>
      <c r="T17" s="179">
        <v>129.6</v>
      </c>
      <c r="U17" s="180">
        <v>118.4</v>
      </c>
      <c r="V17" s="178">
        <f>T17/U17-1</f>
        <v>9.4594594594594517E-2</v>
      </c>
    </row>
    <row r="18" spans="2:22" ht="17.100000000000001" customHeight="1" thickTop="1" x14ac:dyDescent="0.2">
      <c r="B18" s="35"/>
      <c r="C18" s="36"/>
      <c r="D18" s="37"/>
      <c r="E18" s="38"/>
      <c r="F18" s="39"/>
      <c r="G18" s="39"/>
      <c r="H18" s="39"/>
      <c r="J18" s="36"/>
      <c r="K18" s="37"/>
      <c r="L18" s="38"/>
      <c r="M18" s="39"/>
      <c r="N18" s="39"/>
      <c r="O18" s="39"/>
      <c r="Q18" s="36"/>
      <c r="R18" s="37"/>
      <c r="S18" s="38"/>
      <c r="T18" s="39"/>
      <c r="U18" s="39"/>
      <c r="V18" s="39"/>
    </row>
    <row r="19" spans="2:22" ht="15.75" thickBot="1" x14ac:dyDescent="0.25">
      <c r="B19" s="22"/>
      <c r="C19" s="28"/>
      <c r="D19" s="28"/>
      <c r="E19" s="28"/>
      <c r="F19" s="28"/>
      <c r="G19" s="28"/>
      <c r="H19" s="28"/>
      <c r="J19" s="28"/>
      <c r="K19" s="28"/>
      <c r="L19" s="28"/>
      <c r="M19" s="28"/>
      <c r="N19" s="28"/>
      <c r="O19" s="28"/>
      <c r="Q19" s="28"/>
      <c r="R19" s="28"/>
      <c r="S19" s="28"/>
      <c r="T19" s="28"/>
      <c r="U19" s="28"/>
      <c r="V19" s="28"/>
    </row>
    <row r="20" spans="2:22" ht="22.5" customHeight="1" thickTop="1" thickBot="1" x14ac:dyDescent="0.25">
      <c r="B20" s="214" t="s">
        <v>130</v>
      </c>
      <c r="C20" s="162" t="s">
        <v>226</v>
      </c>
      <c r="D20" s="162" t="s">
        <v>227</v>
      </c>
      <c r="E20" s="210" t="s">
        <v>196</v>
      </c>
      <c r="F20" s="162" t="s">
        <v>226</v>
      </c>
      <c r="G20" s="162" t="s">
        <v>227</v>
      </c>
      <c r="H20" s="210" t="s">
        <v>196</v>
      </c>
      <c r="J20" s="162" t="s">
        <v>224</v>
      </c>
      <c r="K20" s="162" t="s">
        <v>225</v>
      </c>
      <c r="L20" s="210" t="s">
        <v>196</v>
      </c>
      <c r="M20" s="162" t="s">
        <v>224</v>
      </c>
      <c r="N20" s="162" t="s">
        <v>225</v>
      </c>
      <c r="O20" s="210" t="s">
        <v>196</v>
      </c>
      <c r="Q20" s="162" t="s">
        <v>194</v>
      </c>
      <c r="R20" s="162" t="s">
        <v>172</v>
      </c>
      <c r="S20" s="210" t="s">
        <v>196</v>
      </c>
      <c r="T20" s="162" t="s">
        <v>194</v>
      </c>
      <c r="U20" s="162" t="s">
        <v>172</v>
      </c>
      <c r="V20" s="210" t="s">
        <v>196</v>
      </c>
    </row>
    <row r="21" spans="2:22" ht="22.5" customHeight="1" thickTop="1" thickBot="1" x14ac:dyDescent="0.25">
      <c r="B21" s="215"/>
      <c r="C21" s="207" t="s">
        <v>114</v>
      </c>
      <c r="D21" s="209"/>
      <c r="E21" s="206"/>
      <c r="F21" s="207" t="s">
        <v>197</v>
      </c>
      <c r="G21" s="209"/>
      <c r="H21" s="206"/>
      <c r="J21" s="207" t="s">
        <v>114</v>
      </c>
      <c r="K21" s="209"/>
      <c r="L21" s="206"/>
      <c r="M21" s="207" t="s">
        <v>197</v>
      </c>
      <c r="N21" s="209"/>
      <c r="O21" s="206"/>
      <c r="Q21" s="207" t="s">
        <v>114</v>
      </c>
      <c r="R21" s="209"/>
      <c r="S21" s="206"/>
      <c r="T21" s="207" t="s">
        <v>197</v>
      </c>
      <c r="U21" s="209"/>
      <c r="V21" s="206"/>
    </row>
    <row r="22" spans="2:22" ht="16.5" thickTop="1" thickBot="1" x14ac:dyDescent="0.25">
      <c r="B22" s="30" t="s">
        <v>115</v>
      </c>
      <c r="C22" s="40"/>
      <c r="D22" s="40"/>
      <c r="E22" s="41"/>
      <c r="F22" s="41"/>
      <c r="G22" s="38"/>
      <c r="H22" s="38"/>
      <c r="J22" s="40"/>
      <c r="K22" s="40"/>
      <c r="L22" s="41"/>
      <c r="M22" s="41"/>
      <c r="N22" s="38"/>
      <c r="O22" s="38"/>
      <c r="Q22" s="40"/>
      <c r="R22" s="40"/>
      <c r="S22" s="41"/>
      <c r="T22" s="41"/>
      <c r="U22" s="38"/>
      <c r="V22" s="38"/>
    </row>
    <row r="23" spans="2:22" ht="16.5" thickTop="1" thickBot="1" x14ac:dyDescent="0.25">
      <c r="B23" s="12" t="s">
        <v>125</v>
      </c>
      <c r="C23" s="123">
        <v>0.67400000000000004</v>
      </c>
      <c r="D23" s="123">
        <v>0.64600000000000002</v>
      </c>
      <c r="E23" s="177" t="s">
        <v>245</v>
      </c>
      <c r="F23" s="123">
        <v>0.67400000000000004</v>
      </c>
      <c r="G23" s="123">
        <v>0.64900000000000002</v>
      </c>
      <c r="H23" s="177" t="s">
        <v>246</v>
      </c>
      <c r="I23" s="175"/>
      <c r="J23" s="123">
        <v>0.78300000000000003</v>
      </c>
      <c r="K23" s="123">
        <v>0.74299999999999999</v>
      </c>
      <c r="L23" s="177" t="s">
        <v>247</v>
      </c>
      <c r="M23" s="123">
        <v>0.78300000000000003</v>
      </c>
      <c r="N23" s="123">
        <v>0.746</v>
      </c>
      <c r="O23" s="177" t="s">
        <v>248</v>
      </c>
      <c r="P23" s="176"/>
      <c r="Q23" s="123">
        <v>0.56699999999999995</v>
      </c>
      <c r="R23" s="123">
        <v>0.54799999999999993</v>
      </c>
      <c r="S23" s="177" t="s">
        <v>203</v>
      </c>
      <c r="T23" s="123">
        <v>0.56699999999999995</v>
      </c>
      <c r="U23" s="123">
        <v>0.55200000000000005</v>
      </c>
      <c r="V23" s="177" t="s">
        <v>182</v>
      </c>
    </row>
    <row r="24" spans="2:22" ht="16.5" thickTop="1" thickBot="1" x14ac:dyDescent="0.25">
      <c r="B24" s="12" t="s">
        <v>126</v>
      </c>
      <c r="C24" s="183">
        <v>220.8</v>
      </c>
      <c r="D24" s="183">
        <v>208.2</v>
      </c>
      <c r="E24" s="178">
        <f>C24/D24-1</f>
        <v>6.0518731988472796E-2</v>
      </c>
      <c r="F24" s="183">
        <v>220.8</v>
      </c>
      <c r="G24" s="183">
        <v>209.5</v>
      </c>
      <c r="H24" s="178">
        <f>F24/G24-1</f>
        <v>5.3937947494033578E-2</v>
      </c>
      <c r="I24" s="176"/>
      <c r="J24" s="183">
        <v>236.8</v>
      </c>
      <c r="K24" s="183">
        <v>219.2</v>
      </c>
      <c r="L24" s="178">
        <f>J24/K24-1</f>
        <v>8.0291970802919721E-2</v>
      </c>
      <c r="M24" s="183">
        <v>236.8</v>
      </c>
      <c r="N24" s="183">
        <v>221.4</v>
      </c>
      <c r="O24" s="178">
        <f>M24/N24-1</f>
        <v>6.9557362240289189E-2</v>
      </c>
      <c r="P24" s="175"/>
      <c r="Q24" s="183">
        <v>198.9</v>
      </c>
      <c r="R24" s="183">
        <v>192.9</v>
      </c>
      <c r="S24" s="178">
        <f t="shared" ref="S24:S25" si="0">Q24/R24-1</f>
        <v>3.1104199066874116E-2</v>
      </c>
      <c r="T24" s="179">
        <v>198.9</v>
      </c>
      <c r="U24" s="179">
        <v>193.4</v>
      </c>
      <c r="V24" s="178">
        <f t="shared" ref="V24:V25" si="1">T24/U24-1</f>
        <v>2.8438469493278218E-2</v>
      </c>
    </row>
    <row r="25" spans="2:22" ht="16.5" thickTop="1" thickBot="1" x14ac:dyDescent="0.25">
      <c r="B25" s="12" t="s">
        <v>127</v>
      </c>
      <c r="C25" s="183">
        <v>148.9</v>
      </c>
      <c r="D25" s="183">
        <v>134.4</v>
      </c>
      <c r="E25" s="178">
        <f>C25/D25-1</f>
        <v>0.10788690476190466</v>
      </c>
      <c r="F25" s="183">
        <v>148.9</v>
      </c>
      <c r="G25" s="183">
        <v>135.9</v>
      </c>
      <c r="H25" s="178">
        <f>F25/G25-1</f>
        <v>9.5658572479764503E-2</v>
      </c>
      <c r="I25" s="176"/>
      <c r="J25" s="183">
        <v>185.5</v>
      </c>
      <c r="K25" s="183">
        <v>162.9</v>
      </c>
      <c r="L25" s="178">
        <f>J25/K25-1</f>
        <v>0.13873542050337617</v>
      </c>
      <c r="M25" s="183">
        <v>185.5</v>
      </c>
      <c r="N25" s="183">
        <v>165.1</v>
      </c>
      <c r="O25" s="178">
        <f>M25/N25-1</f>
        <v>0.12356147789218652</v>
      </c>
      <c r="P25" s="176"/>
      <c r="Q25" s="183">
        <v>112.8</v>
      </c>
      <c r="R25" s="183">
        <v>105.7</v>
      </c>
      <c r="S25" s="178">
        <f t="shared" si="0"/>
        <v>6.7171239356669687E-2</v>
      </c>
      <c r="T25" s="179">
        <v>112.8</v>
      </c>
      <c r="U25" s="179">
        <v>106.7</v>
      </c>
      <c r="V25" s="178">
        <f t="shared" si="1"/>
        <v>5.7169634489222076E-2</v>
      </c>
    </row>
    <row r="26" spans="2:22" ht="16.5" thickTop="1" thickBot="1" x14ac:dyDescent="0.25">
      <c r="B26" s="34" t="s">
        <v>116</v>
      </c>
      <c r="C26" s="183"/>
      <c r="D26" s="183"/>
      <c r="E26" s="183"/>
      <c r="F26" s="183"/>
      <c r="G26" s="183"/>
      <c r="H26" s="183"/>
      <c r="I26" s="176"/>
      <c r="J26" s="183"/>
      <c r="K26" s="183"/>
      <c r="L26" s="183"/>
      <c r="M26" s="183"/>
      <c r="N26" s="183"/>
      <c r="O26" s="183"/>
      <c r="P26" s="176"/>
      <c r="Q26" s="183"/>
      <c r="R26" s="183"/>
      <c r="S26" s="177"/>
      <c r="T26" s="179"/>
      <c r="U26" s="179"/>
      <c r="V26" s="177"/>
    </row>
    <row r="27" spans="2:22" ht="16.5" thickTop="1" thickBot="1" x14ac:dyDescent="0.25">
      <c r="B27" s="12" t="s">
        <v>125</v>
      </c>
      <c r="C27" s="123">
        <v>0.64900000000000002</v>
      </c>
      <c r="D27" s="123">
        <v>0.64400000000000002</v>
      </c>
      <c r="E27" s="177" t="s">
        <v>249</v>
      </c>
      <c r="F27" s="123">
        <v>0.64900000000000002</v>
      </c>
      <c r="G27" s="123">
        <v>0.64400000000000002</v>
      </c>
      <c r="H27" s="177" t="s">
        <v>249</v>
      </c>
      <c r="I27" s="175"/>
      <c r="J27" s="123">
        <v>0.80900000000000005</v>
      </c>
      <c r="K27" s="123">
        <v>0.82099999999999995</v>
      </c>
      <c r="L27" s="181" t="s">
        <v>250</v>
      </c>
      <c r="M27" s="123">
        <v>0.80900000000000005</v>
      </c>
      <c r="N27" s="123">
        <v>0.82099999999999995</v>
      </c>
      <c r="O27" s="181" t="s">
        <v>250</v>
      </c>
      <c r="P27" s="175"/>
      <c r="Q27" s="123">
        <v>0.48899999999999999</v>
      </c>
      <c r="R27" s="123">
        <v>0.46500000000000002</v>
      </c>
      <c r="S27" s="177" t="s">
        <v>176</v>
      </c>
      <c r="T27" s="123">
        <v>0.48899999999999999</v>
      </c>
      <c r="U27" s="123">
        <v>0.46500000000000002</v>
      </c>
      <c r="V27" s="177" t="s">
        <v>176</v>
      </c>
    </row>
    <row r="28" spans="2:22" ht="16.5" thickTop="1" thickBot="1" x14ac:dyDescent="0.25">
      <c r="B28" s="12" t="s">
        <v>126</v>
      </c>
      <c r="C28" s="183">
        <v>248.5</v>
      </c>
      <c r="D28" s="183">
        <v>225.7</v>
      </c>
      <c r="E28" s="178">
        <f>C28/D28-1</f>
        <v>0.10101905183872395</v>
      </c>
      <c r="F28" s="183">
        <v>248.5</v>
      </c>
      <c r="G28" s="183">
        <v>225.7</v>
      </c>
      <c r="H28" s="178">
        <f>F28/G28-1</f>
        <v>0.10101905183872395</v>
      </c>
      <c r="I28" s="176"/>
      <c r="J28" s="183">
        <v>267.8</v>
      </c>
      <c r="K28" s="183">
        <v>232.3</v>
      </c>
      <c r="L28" s="178">
        <f>J28/K28-1</f>
        <v>0.15281962978906583</v>
      </c>
      <c r="M28" s="183">
        <v>267.8</v>
      </c>
      <c r="N28" s="183">
        <v>232.3</v>
      </c>
      <c r="O28" s="178">
        <f>M28/N28-1</f>
        <v>0.15281962978906583</v>
      </c>
      <c r="P28" s="176"/>
      <c r="Q28" s="183">
        <v>217.1</v>
      </c>
      <c r="R28" s="183">
        <v>209.1</v>
      </c>
      <c r="S28" s="178">
        <f t="shared" ref="S28:S29" si="2">Q28/R28-1</f>
        <v>3.8259206121473044E-2</v>
      </c>
      <c r="T28" s="179">
        <v>217.1</v>
      </c>
      <c r="U28" s="179">
        <v>209.1</v>
      </c>
      <c r="V28" s="178">
        <f t="shared" ref="V28:V29" si="3">T28/U28-1</f>
        <v>3.8259206121473044E-2</v>
      </c>
    </row>
    <row r="29" spans="2:22" ht="16.5" thickTop="1" thickBot="1" x14ac:dyDescent="0.25">
      <c r="B29" s="12" t="s">
        <v>127</v>
      </c>
      <c r="C29" s="183">
        <v>161.30000000000001</v>
      </c>
      <c r="D29" s="183">
        <v>145.30000000000001</v>
      </c>
      <c r="E29" s="178">
        <f>C29/D29-1</f>
        <v>0.11011699931176877</v>
      </c>
      <c r="F29" s="183">
        <v>161.30000000000001</v>
      </c>
      <c r="G29" s="183">
        <v>145.30000000000001</v>
      </c>
      <c r="H29" s="178">
        <f>F29/G29-1</f>
        <v>0.11011699931176877</v>
      </c>
      <c r="I29" s="176"/>
      <c r="J29" s="183">
        <v>216.8</v>
      </c>
      <c r="K29" s="183">
        <v>190.8</v>
      </c>
      <c r="L29" s="178">
        <f>J29/K29-1</f>
        <v>0.13626834381551367</v>
      </c>
      <c r="M29" s="183">
        <v>216.8</v>
      </c>
      <c r="N29" s="183">
        <v>190.8</v>
      </c>
      <c r="O29" s="178">
        <f>M29/N29-1</f>
        <v>0.13626834381551367</v>
      </c>
      <c r="P29" s="176"/>
      <c r="Q29" s="183">
        <v>106.1</v>
      </c>
      <c r="R29" s="183">
        <v>97.2</v>
      </c>
      <c r="S29" s="178">
        <f t="shared" si="2"/>
        <v>9.1563786008230341E-2</v>
      </c>
      <c r="T29" s="179">
        <v>106.1</v>
      </c>
      <c r="U29" s="179">
        <v>97.2</v>
      </c>
      <c r="V29" s="178">
        <f t="shared" si="3"/>
        <v>9.1563786008230341E-2</v>
      </c>
    </row>
    <row r="30" spans="2:22" ht="16.5" thickTop="1" thickBot="1" x14ac:dyDescent="0.25">
      <c r="B30" s="34" t="s">
        <v>117</v>
      </c>
      <c r="C30" s="183"/>
      <c r="D30" s="183"/>
      <c r="E30" s="183"/>
      <c r="F30" s="183"/>
      <c r="G30" s="183"/>
      <c r="H30" s="183"/>
      <c r="I30" s="176"/>
      <c r="J30" s="183"/>
      <c r="K30" s="183"/>
      <c r="L30" s="183"/>
      <c r="M30" s="183"/>
      <c r="N30" s="183"/>
      <c r="O30" s="183"/>
      <c r="P30" s="176"/>
      <c r="Q30" s="183"/>
      <c r="R30" s="183"/>
      <c r="S30" s="177"/>
      <c r="T30" s="179"/>
      <c r="U30" s="179"/>
      <c r="V30" s="177"/>
    </row>
    <row r="31" spans="2:22" ht="16.5" thickTop="1" thickBot="1" x14ac:dyDescent="0.25">
      <c r="B31" s="12" t="s">
        <v>125</v>
      </c>
      <c r="C31" s="123">
        <v>0.68899999999999995</v>
      </c>
      <c r="D31" s="123">
        <v>0.69299999999999995</v>
      </c>
      <c r="E31" s="181" t="s">
        <v>251</v>
      </c>
      <c r="F31" s="123">
        <v>0.68899999999999995</v>
      </c>
      <c r="G31" s="123">
        <v>0.69299999999999995</v>
      </c>
      <c r="H31" s="181" t="s">
        <v>251</v>
      </c>
      <c r="I31" s="175"/>
      <c r="J31" s="123">
        <v>0.80200000000000005</v>
      </c>
      <c r="K31" s="123">
        <v>0.84399999999999997</v>
      </c>
      <c r="L31" s="181" t="s">
        <v>252</v>
      </c>
      <c r="M31" s="123">
        <v>0.80200000000000005</v>
      </c>
      <c r="N31" s="123">
        <v>0.84399999999999997</v>
      </c>
      <c r="O31" s="181" t="s">
        <v>252</v>
      </c>
      <c r="P31" s="175"/>
      <c r="Q31" s="123">
        <v>0.57499999999999996</v>
      </c>
      <c r="R31" s="123">
        <v>0.54100000000000004</v>
      </c>
      <c r="S31" s="177" t="s">
        <v>204</v>
      </c>
      <c r="T31" s="123">
        <v>0.57499999999999996</v>
      </c>
      <c r="U31" s="123">
        <v>0.54100000000000004</v>
      </c>
      <c r="V31" s="177" t="s">
        <v>204</v>
      </c>
    </row>
    <row r="32" spans="2:22" ht="16.5" thickTop="1" thickBot="1" x14ac:dyDescent="0.25">
      <c r="B32" s="12" t="s">
        <v>126</v>
      </c>
      <c r="C32" s="183">
        <v>245.4</v>
      </c>
      <c r="D32" s="183">
        <v>223.3</v>
      </c>
      <c r="E32" s="178">
        <f>C32/D32-1</f>
        <v>9.8969995521719589E-2</v>
      </c>
      <c r="F32" s="183">
        <v>245.4</v>
      </c>
      <c r="G32" s="183">
        <v>223.3</v>
      </c>
      <c r="H32" s="178">
        <f>F32/G32-1</f>
        <v>9.8969995521719589E-2</v>
      </c>
      <c r="I32" s="176"/>
      <c r="J32" s="183">
        <v>281.60000000000002</v>
      </c>
      <c r="K32" s="183">
        <v>258.7</v>
      </c>
      <c r="L32" s="178">
        <f>J32/K32-1</f>
        <v>8.851952068032487E-2</v>
      </c>
      <c r="M32" s="183">
        <v>281.60000000000002</v>
      </c>
      <c r="N32" s="183">
        <v>258.7</v>
      </c>
      <c r="O32" s="178">
        <f>M32/N32-1</f>
        <v>8.851952068032487E-2</v>
      </c>
      <c r="P32" s="176"/>
      <c r="Q32" s="183">
        <v>196</v>
      </c>
      <c r="R32" s="183">
        <v>167.4</v>
      </c>
      <c r="S32" s="178">
        <f t="shared" ref="S32:S33" si="4">Q32/R32-1</f>
        <v>0.17084826762246119</v>
      </c>
      <c r="T32" s="179">
        <v>196</v>
      </c>
      <c r="U32" s="179">
        <v>167.4</v>
      </c>
      <c r="V32" s="178">
        <f t="shared" ref="V32:V33" si="5">T32/U32-1</f>
        <v>0.17084826762246119</v>
      </c>
    </row>
    <row r="33" spans="2:22" ht="16.5" thickTop="1" thickBot="1" x14ac:dyDescent="0.25">
      <c r="B33" s="12" t="s">
        <v>127</v>
      </c>
      <c r="C33" s="183">
        <v>169</v>
      </c>
      <c r="D33" s="183">
        <v>154.69999999999999</v>
      </c>
      <c r="E33" s="178">
        <f>C33/D33-1</f>
        <v>9.2436974789916082E-2</v>
      </c>
      <c r="F33" s="183">
        <v>169</v>
      </c>
      <c r="G33" s="183">
        <v>154.69999999999999</v>
      </c>
      <c r="H33" s="178">
        <f>F33/G33-1</f>
        <v>9.2436974789916082E-2</v>
      </c>
      <c r="I33" s="176"/>
      <c r="J33" s="183">
        <v>226</v>
      </c>
      <c r="K33" s="183">
        <v>218.3</v>
      </c>
      <c r="L33" s="178">
        <f>J33/K33-1</f>
        <v>3.5272560696289368E-2</v>
      </c>
      <c r="M33" s="183">
        <v>226</v>
      </c>
      <c r="N33" s="183">
        <v>218.3</v>
      </c>
      <c r="O33" s="178">
        <f>M33/N33-1</f>
        <v>3.5272560696289368E-2</v>
      </c>
      <c r="P33" s="176"/>
      <c r="Q33" s="183">
        <v>112.7</v>
      </c>
      <c r="R33" s="183">
        <v>90.5</v>
      </c>
      <c r="S33" s="178">
        <f t="shared" si="4"/>
        <v>0.245303867403315</v>
      </c>
      <c r="T33" s="179">
        <v>112.7</v>
      </c>
      <c r="U33" s="179">
        <v>90.5</v>
      </c>
      <c r="V33" s="178">
        <f t="shared" si="5"/>
        <v>0.245303867403315</v>
      </c>
    </row>
    <row r="34" spans="2:22" ht="16.5" thickTop="1" thickBot="1" x14ac:dyDescent="0.25">
      <c r="B34" s="34" t="s">
        <v>118</v>
      </c>
      <c r="C34" s="183"/>
      <c r="D34" s="183"/>
      <c r="E34" s="183"/>
      <c r="F34" s="183"/>
      <c r="G34" s="183"/>
      <c r="H34" s="183"/>
      <c r="I34" s="176"/>
      <c r="J34" s="183"/>
      <c r="K34" s="183"/>
      <c r="L34" s="183"/>
      <c r="M34" s="183"/>
      <c r="N34" s="183"/>
      <c r="O34" s="183"/>
      <c r="P34" s="176"/>
      <c r="Q34" s="183"/>
      <c r="R34" s="183"/>
      <c r="S34" s="177"/>
      <c r="T34" s="179"/>
      <c r="U34" s="179"/>
      <c r="V34" s="177"/>
    </row>
    <row r="35" spans="2:22" ht="16.5" thickTop="1" thickBot="1" x14ac:dyDescent="0.25">
      <c r="B35" s="12" t="s">
        <v>125</v>
      </c>
      <c r="C35" s="123">
        <v>0.79800000000000004</v>
      </c>
      <c r="D35" s="123">
        <v>0.76</v>
      </c>
      <c r="E35" s="177" t="s">
        <v>201</v>
      </c>
      <c r="F35" s="123">
        <v>0.79800000000000004</v>
      </c>
      <c r="G35" s="123">
        <v>0.76</v>
      </c>
      <c r="H35" s="177" t="s">
        <v>201</v>
      </c>
      <c r="I35" s="175"/>
      <c r="J35" s="123">
        <v>0.88500000000000001</v>
      </c>
      <c r="K35" s="123">
        <v>0.86599999999999999</v>
      </c>
      <c r="L35" s="177" t="s">
        <v>203</v>
      </c>
      <c r="M35" s="123">
        <v>0.88500000000000001</v>
      </c>
      <c r="N35" s="123">
        <v>0.86599999999999999</v>
      </c>
      <c r="O35" s="177" t="s">
        <v>203</v>
      </c>
      <c r="P35" s="175"/>
      <c r="Q35" s="123">
        <v>0.71099999999999997</v>
      </c>
      <c r="R35" s="123">
        <v>0.65200000000000002</v>
      </c>
      <c r="S35" s="177" t="s">
        <v>188</v>
      </c>
      <c r="T35" s="123">
        <v>0.71099999999999997</v>
      </c>
      <c r="U35" s="123">
        <v>0.65200000000000002</v>
      </c>
      <c r="V35" s="177" t="s">
        <v>188</v>
      </c>
    </row>
    <row r="36" spans="2:22" ht="16.5" thickTop="1" thickBot="1" x14ac:dyDescent="0.25">
      <c r="B36" s="12" t="s">
        <v>126</v>
      </c>
      <c r="C36" s="183">
        <v>263.5</v>
      </c>
      <c r="D36" s="183">
        <v>244.4</v>
      </c>
      <c r="E36" s="178">
        <f>C36/D36-1</f>
        <v>7.8150572831423792E-2</v>
      </c>
      <c r="F36" s="183">
        <v>263.5</v>
      </c>
      <c r="G36" s="183">
        <v>244.4</v>
      </c>
      <c r="H36" s="178">
        <f>F36/G36-1</f>
        <v>7.8150572831423792E-2</v>
      </c>
      <c r="I36" s="176"/>
      <c r="J36" s="183">
        <v>276.89999999999998</v>
      </c>
      <c r="K36" s="183">
        <v>248</v>
      </c>
      <c r="L36" s="178">
        <f>J36/K36-1</f>
        <v>0.11653225806451606</v>
      </c>
      <c r="M36" s="183">
        <v>276.89999999999998</v>
      </c>
      <c r="N36" s="183">
        <v>248</v>
      </c>
      <c r="O36" s="178">
        <f>M36/N36-1</f>
        <v>0.11653225806451606</v>
      </c>
      <c r="P36" s="176"/>
      <c r="Q36" s="183">
        <v>247.4</v>
      </c>
      <c r="R36" s="183">
        <v>239.2</v>
      </c>
      <c r="S36" s="178">
        <f t="shared" ref="S36:S37" si="6">Q36/R36-1</f>
        <v>3.4280936454849531E-2</v>
      </c>
      <c r="T36" s="179">
        <v>247.4</v>
      </c>
      <c r="U36" s="179">
        <v>239.2</v>
      </c>
      <c r="V36" s="178">
        <f t="shared" ref="V36:V37" si="7">T36/U36-1</f>
        <v>3.4280936454849531E-2</v>
      </c>
    </row>
    <row r="37" spans="2:22" ht="16.5" thickTop="1" thickBot="1" x14ac:dyDescent="0.25">
      <c r="B37" s="12" t="s">
        <v>127</v>
      </c>
      <c r="C37" s="183">
        <v>210.4</v>
      </c>
      <c r="D37" s="183">
        <v>185.7</v>
      </c>
      <c r="E37" s="178">
        <f>C37/D37-1</f>
        <v>0.13301023155627356</v>
      </c>
      <c r="F37" s="183">
        <v>210.4</v>
      </c>
      <c r="G37" s="183">
        <v>185.7</v>
      </c>
      <c r="H37" s="178">
        <f>F37/G37-1</f>
        <v>0.13301023155627356</v>
      </c>
      <c r="I37" s="176"/>
      <c r="J37" s="183">
        <v>245.2</v>
      </c>
      <c r="K37" s="183">
        <v>214.7</v>
      </c>
      <c r="L37" s="178">
        <f>J37/K37-1</f>
        <v>0.14205868653935716</v>
      </c>
      <c r="M37" s="183">
        <v>245.2</v>
      </c>
      <c r="N37" s="183">
        <v>214.7</v>
      </c>
      <c r="O37" s="178">
        <f>M37/N37-1</f>
        <v>0.14205868653935716</v>
      </c>
      <c r="P37" s="176"/>
      <c r="Q37" s="183">
        <v>175.9</v>
      </c>
      <c r="R37" s="183">
        <v>156</v>
      </c>
      <c r="S37" s="178">
        <f t="shared" si="6"/>
        <v>0.12756410256410255</v>
      </c>
      <c r="T37" s="179">
        <v>175.9</v>
      </c>
      <c r="U37" s="179">
        <v>156</v>
      </c>
      <c r="V37" s="178">
        <f t="shared" si="7"/>
        <v>0.12756410256410255</v>
      </c>
    </row>
    <row r="38" spans="2:22" ht="15.75" thickTop="1" x14ac:dyDescent="0.2">
      <c r="B38" s="22"/>
      <c r="C38" s="28"/>
      <c r="D38" s="28"/>
      <c r="E38" s="28"/>
      <c r="F38" s="28"/>
      <c r="G38" s="28"/>
      <c r="H38" s="28"/>
      <c r="J38" s="28"/>
      <c r="K38" s="28"/>
      <c r="L38" s="28"/>
      <c r="M38" s="28"/>
      <c r="N38" s="28"/>
      <c r="O38" s="28"/>
      <c r="Q38" s="28"/>
      <c r="R38" s="28"/>
      <c r="S38" s="28"/>
      <c r="T38" s="28"/>
      <c r="U38" s="28"/>
      <c r="V38" s="28"/>
    </row>
    <row r="39" spans="2:22" ht="36" x14ac:dyDescent="0.2">
      <c r="B39" s="22" t="s">
        <v>202</v>
      </c>
      <c r="C39" s="28"/>
      <c r="D39" s="28"/>
      <c r="E39" s="28"/>
      <c r="F39" s="28"/>
      <c r="G39" s="28"/>
      <c r="H39" s="28"/>
      <c r="J39" s="28"/>
      <c r="K39" s="28"/>
      <c r="L39" s="28"/>
      <c r="M39" s="28"/>
      <c r="N39" s="28"/>
      <c r="O39" s="28"/>
      <c r="Q39" s="28"/>
      <c r="R39" s="28"/>
      <c r="S39" s="28"/>
      <c r="T39" s="28"/>
      <c r="U39" s="28"/>
      <c r="V39" s="28"/>
    </row>
    <row r="40" spans="2:22" x14ac:dyDescent="0.2">
      <c r="B40" s="22"/>
      <c r="C40" s="28"/>
      <c r="D40" s="28"/>
      <c r="E40" s="28"/>
      <c r="F40" s="28"/>
      <c r="G40" s="28"/>
      <c r="H40" s="28"/>
      <c r="J40" s="28"/>
      <c r="K40" s="28"/>
      <c r="L40" s="28"/>
      <c r="M40" s="28"/>
      <c r="N40" s="28"/>
      <c r="O40" s="28"/>
      <c r="Q40" s="28"/>
      <c r="R40" s="28"/>
      <c r="S40" s="28"/>
      <c r="T40" s="28"/>
      <c r="U40" s="28"/>
      <c r="V40" s="28"/>
    </row>
    <row r="41" spans="2:22" ht="15.75" thickBot="1" x14ac:dyDescent="0.25">
      <c r="B41" s="22"/>
      <c r="C41" s="28"/>
      <c r="D41" s="28"/>
      <c r="E41" s="28"/>
      <c r="F41" s="28"/>
      <c r="G41" s="28"/>
      <c r="H41" s="28"/>
      <c r="J41" s="28"/>
      <c r="K41" s="28"/>
      <c r="L41" s="28"/>
      <c r="M41" s="28"/>
      <c r="N41" s="28"/>
      <c r="O41" s="28"/>
      <c r="Q41" s="28"/>
      <c r="R41" s="28"/>
      <c r="S41" s="28"/>
      <c r="T41" s="28"/>
      <c r="U41" s="28"/>
      <c r="V41" s="28"/>
    </row>
    <row r="42" spans="2:22" ht="22.5" customHeight="1" thickTop="1" thickBot="1" x14ac:dyDescent="0.25">
      <c r="B42" s="214" t="s">
        <v>131</v>
      </c>
      <c r="C42" s="162" t="s">
        <v>226</v>
      </c>
      <c r="D42" s="162" t="s">
        <v>227</v>
      </c>
      <c r="E42" s="210" t="s">
        <v>196</v>
      </c>
      <c r="F42" s="162" t="s">
        <v>226</v>
      </c>
      <c r="G42" s="162" t="s">
        <v>227</v>
      </c>
      <c r="H42" s="210" t="s">
        <v>196</v>
      </c>
      <c r="J42" s="162" t="s">
        <v>224</v>
      </c>
      <c r="K42" s="162" t="s">
        <v>225</v>
      </c>
      <c r="L42" s="210" t="s">
        <v>196</v>
      </c>
      <c r="M42" s="162" t="s">
        <v>224</v>
      </c>
      <c r="N42" s="162" t="s">
        <v>225</v>
      </c>
      <c r="O42" s="210" t="s">
        <v>196</v>
      </c>
      <c r="Q42" s="162" t="s">
        <v>194</v>
      </c>
      <c r="R42" s="162" t="s">
        <v>172</v>
      </c>
      <c r="S42" s="210" t="s">
        <v>196</v>
      </c>
      <c r="T42" s="162" t="s">
        <v>194</v>
      </c>
      <c r="U42" s="162" t="s">
        <v>172</v>
      </c>
      <c r="V42" s="210" t="s">
        <v>196</v>
      </c>
    </row>
    <row r="43" spans="2:22" ht="22.5" customHeight="1" thickTop="1" thickBot="1" x14ac:dyDescent="0.25">
      <c r="B43" s="191"/>
      <c r="C43" s="207" t="s">
        <v>114</v>
      </c>
      <c r="D43" s="209"/>
      <c r="E43" s="206"/>
      <c r="F43" s="207" t="s">
        <v>197</v>
      </c>
      <c r="G43" s="209"/>
      <c r="H43" s="206"/>
      <c r="J43" s="207" t="s">
        <v>114</v>
      </c>
      <c r="K43" s="209"/>
      <c r="L43" s="206"/>
      <c r="M43" s="207" t="s">
        <v>197</v>
      </c>
      <c r="N43" s="209"/>
      <c r="O43" s="206"/>
      <c r="Q43" s="207" t="s">
        <v>114</v>
      </c>
      <c r="R43" s="209"/>
      <c r="S43" s="206"/>
      <c r="T43" s="207" t="s">
        <v>197</v>
      </c>
      <c r="U43" s="209"/>
      <c r="V43" s="206"/>
    </row>
    <row r="44" spans="2:22" ht="16.5" thickTop="1" thickBot="1" x14ac:dyDescent="0.25">
      <c r="B44" s="30" t="s">
        <v>124</v>
      </c>
      <c r="C44" s="40"/>
      <c r="D44" s="40"/>
      <c r="E44" s="41"/>
      <c r="F44" s="41"/>
      <c r="G44" s="38"/>
      <c r="H44" s="38"/>
      <c r="J44" s="40"/>
      <c r="K44" s="40"/>
      <c r="L44" s="41"/>
      <c r="M44" s="41"/>
      <c r="N44" s="38"/>
      <c r="O44" s="38"/>
      <c r="Q44" s="40"/>
      <c r="R44" s="40"/>
      <c r="S44" s="41"/>
      <c r="T44" s="41"/>
      <c r="U44" s="38"/>
      <c r="V44" s="38"/>
    </row>
    <row r="45" spans="2:22" ht="16.5" thickTop="1" thickBot="1" x14ac:dyDescent="0.25">
      <c r="B45" s="12" t="s">
        <v>125</v>
      </c>
      <c r="C45" s="123">
        <v>0.59</v>
      </c>
      <c r="D45" s="123">
        <v>0.54700000000000004</v>
      </c>
      <c r="E45" s="177" t="s">
        <v>253</v>
      </c>
      <c r="F45" s="123">
        <v>0.61699999999999999</v>
      </c>
      <c r="G45" s="140">
        <v>0.54800000000000004</v>
      </c>
      <c r="H45" s="177" t="s">
        <v>254</v>
      </c>
      <c r="I45" s="175"/>
      <c r="J45" s="123">
        <v>0.64600000000000002</v>
      </c>
      <c r="K45" s="123">
        <v>0.60399999999999998</v>
      </c>
      <c r="L45" s="177" t="s">
        <v>255</v>
      </c>
      <c r="M45" s="123">
        <v>0.67200000000000004</v>
      </c>
      <c r="N45" s="140">
        <v>0.60399999999999998</v>
      </c>
      <c r="O45" s="177" t="s">
        <v>256</v>
      </c>
      <c r="P45" s="175"/>
      <c r="Q45" s="123">
        <v>0.52900000000000003</v>
      </c>
      <c r="R45" s="123">
        <v>0.49</v>
      </c>
      <c r="S45" s="124" t="s">
        <v>205</v>
      </c>
      <c r="T45" s="123">
        <v>0.56200000000000006</v>
      </c>
      <c r="U45" s="123">
        <v>0.49099999999999999</v>
      </c>
      <c r="V45" s="124" t="s">
        <v>174</v>
      </c>
    </row>
    <row r="46" spans="2:22" ht="16.5" thickTop="1" thickBot="1" x14ac:dyDescent="0.25">
      <c r="B46" s="12" t="s">
        <v>126</v>
      </c>
      <c r="C46" s="125">
        <v>184.6</v>
      </c>
      <c r="D46" s="125">
        <v>182.6</v>
      </c>
      <c r="E46" s="178">
        <f>C46/D46-1</f>
        <v>1.0952902519167473E-2</v>
      </c>
      <c r="F46" s="179">
        <v>190.3</v>
      </c>
      <c r="G46" s="180">
        <v>182.7</v>
      </c>
      <c r="H46" s="178">
        <f>F46/G46-1</f>
        <v>4.1598248494800316E-2</v>
      </c>
      <c r="I46" s="176"/>
      <c r="J46" s="125">
        <v>185.4</v>
      </c>
      <c r="K46" s="125">
        <v>183</v>
      </c>
      <c r="L46" s="178">
        <f>J46/K46-1</f>
        <v>1.3114754098360715E-2</v>
      </c>
      <c r="M46" s="179">
        <v>193</v>
      </c>
      <c r="N46" s="180">
        <v>183</v>
      </c>
      <c r="O46" s="178">
        <f>M46/N46-1</f>
        <v>5.464480874316946E-2</v>
      </c>
      <c r="P46" s="176"/>
      <c r="Q46" s="125">
        <v>183.8</v>
      </c>
      <c r="R46" s="143">
        <v>182.3</v>
      </c>
      <c r="S46" s="127">
        <f t="shared" ref="S46:S47" si="8">Q46/R46-1</f>
        <v>8.2281952825014049E-3</v>
      </c>
      <c r="T46" s="126">
        <v>187.2</v>
      </c>
      <c r="U46" s="126">
        <v>182.4</v>
      </c>
      <c r="V46" s="127">
        <f t="shared" ref="V46:V47" si="9">T46/U46-1</f>
        <v>2.631578947368407E-2</v>
      </c>
    </row>
    <row r="47" spans="2:22" ht="16.5" thickTop="1" thickBot="1" x14ac:dyDescent="0.25">
      <c r="B47" s="12" t="s">
        <v>127</v>
      </c>
      <c r="C47" s="125">
        <v>108.9</v>
      </c>
      <c r="D47" s="125">
        <v>100</v>
      </c>
      <c r="E47" s="178">
        <f>C47/D47-1</f>
        <v>8.8999999999999968E-2</v>
      </c>
      <c r="F47" s="179">
        <v>117.5</v>
      </c>
      <c r="G47" s="180">
        <v>100.1</v>
      </c>
      <c r="H47" s="178">
        <f>F47/G47-1</f>
        <v>0.17382617382617394</v>
      </c>
      <c r="I47" s="176"/>
      <c r="J47" s="125">
        <v>119.7</v>
      </c>
      <c r="K47" s="125">
        <v>110.5</v>
      </c>
      <c r="L47" s="178">
        <f>J47/K47-1</f>
        <v>8.3257918552036125E-2</v>
      </c>
      <c r="M47" s="179">
        <v>129.69999999999999</v>
      </c>
      <c r="N47" s="180">
        <v>110.5</v>
      </c>
      <c r="O47" s="178">
        <f>M47/N47-1</f>
        <v>0.17375565610859711</v>
      </c>
      <c r="P47" s="176"/>
      <c r="Q47" s="125">
        <v>97.3</v>
      </c>
      <c r="R47" s="143">
        <v>89.2</v>
      </c>
      <c r="S47" s="127">
        <f t="shared" si="8"/>
        <v>9.080717488789225E-2</v>
      </c>
      <c r="T47" s="126">
        <v>105.3</v>
      </c>
      <c r="U47" s="126">
        <v>89.5</v>
      </c>
      <c r="V47" s="127">
        <f t="shared" si="9"/>
        <v>0.17653631284916194</v>
      </c>
    </row>
    <row r="48" spans="2:22" ht="16.5" thickTop="1" thickBot="1" x14ac:dyDescent="0.25">
      <c r="B48" s="34" t="s">
        <v>128</v>
      </c>
      <c r="C48" s="125"/>
      <c r="D48" s="125"/>
      <c r="E48" s="177"/>
      <c r="F48" s="179"/>
      <c r="G48" s="180"/>
      <c r="H48" s="177"/>
      <c r="I48" s="176"/>
      <c r="J48" s="125"/>
      <c r="K48" s="125"/>
      <c r="L48" s="177"/>
      <c r="M48" s="179"/>
      <c r="N48" s="180"/>
      <c r="O48" s="177"/>
      <c r="P48" s="176"/>
      <c r="Q48" s="125"/>
      <c r="R48" s="125"/>
      <c r="S48" s="124"/>
      <c r="T48" s="126"/>
      <c r="U48" s="126"/>
      <c r="V48" s="124"/>
    </row>
    <row r="49" spans="2:22" ht="16.5" thickTop="1" thickBot="1" x14ac:dyDescent="0.25">
      <c r="B49" s="12" t="s">
        <v>125</v>
      </c>
      <c r="C49" s="123">
        <v>0.60099999999999998</v>
      </c>
      <c r="D49" s="123">
        <v>0.56000000000000005</v>
      </c>
      <c r="E49" s="181" t="s">
        <v>257</v>
      </c>
      <c r="F49" s="123">
        <v>0.64500000000000002</v>
      </c>
      <c r="G49" s="140">
        <v>0.56000000000000005</v>
      </c>
      <c r="H49" s="181" t="s">
        <v>258</v>
      </c>
      <c r="I49" s="175"/>
      <c r="J49" s="123">
        <v>0.68</v>
      </c>
      <c r="K49" s="123">
        <v>0.64900000000000002</v>
      </c>
      <c r="L49" s="181" t="s">
        <v>259</v>
      </c>
      <c r="M49" s="123">
        <v>0.73099999999999998</v>
      </c>
      <c r="N49" s="140">
        <v>0.64900000000000002</v>
      </c>
      <c r="O49" s="181" t="s">
        <v>260</v>
      </c>
      <c r="P49" s="175"/>
      <c r="Q49" s="123">
        <v>0.51600000000000001</v>
      </c>
      <c r="R49" s="123">
        <v>0.46399999999999997</v>
      </c>
      <c r="S49" s="124" t="s">
        <v>180</v>
      </c>
      <c r="T49" s="123">
        <v>0.55600000000000005</v>
      </c>
      <c r="U49" s="123">
        <v>0.46400000000000002</v>
      </c>
      <c r="V49" s="124" t="s">
        <v>206</v>
      </c>
    </row>
    <row r="50" spans="2:22" ht="16.5" thickTop="1" thickBot="1" x14ac:dyDescent="0.25">
      <c r="B50" s="12" t="s">
        <v>126</v>
      </c>
      <c r="C50" s="125">
        <v>142.30000000000001</v>
      </c>
      <c r="D50" s="125">
        <v>137.1</v>
      </c>
      <c r="E50" s="178">
        <f>C50/D50-1</f>
        <v>3.7928519328957133E-2</v>
      </c>
      <c r="F50" s="179">
        <v>143.19999999999999</v>
      </c>
      <c r="G50" s="180">
        <v>137.1</v>
      </c>
      <c r="H50" s="178">
        <f>F50/G50-1</f>
        <v>4.4493070751276509E-2</v>
      </c>
      <c r="I50" s="176"/>
      <c r="J50" s="125">
        <v>149.1</v>
      </c>
      <c r="K50" s="125">
        <v>143.69999999999999</v>
      </c>
      <c r="L50" s="178">
        <f>J50/K50-1</f>
        <v>3.7578288100208912E-2</v>
      </c>
      <c r="M50" s="179">
        <v>151.6</v>
      </c>
      <c r="N50" s="180">
        <v>143.69999999999999</v>
      </c>
      <c r="O50" s="178">
        <f>M50/N50-1</f>
        <v>5.4975643702157351E-2</v>
      </c>
      <c r="P50" s="176"/>
      <c r="Q50" s="125">
        <v>132.80000000000001</v>
      </c>
      <c r="R50" s="125">
        <v>128</v>
      </c>
      <c r="S50" s="127">
        <f t="shared" ref="S50:S51" si="10">Q50/R50-1</f>
        <v>3.7500000000000089E-2</v>
      </c>
      <c r="T50" s="126">
        <v>132.1</v>
      </c>
      <c r="U50" s="126">
        <v>128</v>
      </c>
      <c r="V50" s="127">
        <f t="shared" ref="V50:V51" si="11">T50/U50-1</f>
        <v>3.2031249999999956E-2</v>
      </c>
    </row>
    <row r="51" spans="2:22" ht="16.5" thickTop="1" thickBot="1" x14ac:dyDescent="0.25">
      <c r="B51" s="12" t="s">
        <v>127</v>
      </c>
      <c r="C51" s="125">
        <v>85.6</v>
      </c>
      <c r="D51" s="125">
        <v>76.7</v>
      </c>
      <c r="E51" s="178">
        <f>C51/D51-1</f>
        <v>0.11603650586701431</v>
      </c>
      <c r="F51" s="179">
        <v>92.3</v>
      </c>
      <c r="G51" s="180">
        <v>76.7</v>
      </c>
      <c r="H51" s="178">
        <f>F51/G51-1</f>
        <v>0.20338983050847448</v>
      </c>
      <c r="I51" s="176"/>
      <c r="J51" s="125">
        <v>101.4</v>
      </c>
      <c r="K51" s="125">
        <v>93.4</v>
      </c>
      <c r="L51" s="178">
        <f>J51/K51-1</f>
        <v>8.5653104925053514E-2</v>
      </c>
      <c r="M51" s="179">
        <v>110.8</v>
      </c>
      <c r="N51" s="180">
        <v>93.4</v>
      </c>
      <c r="O51" s="178">
        <f>M51/N51-1</f>
        <v>0.18629550321199129</v>
      </c>
      <c r="P51" s="176"/>
      <c r="Q51" s="125">
        <v>68.5</v>
      </c>
      <c r="R51" s="125">
        <v>59.4</v>
      </c>
      <c r="S51" s="127">
        <f t="shared" si="10"/>
        <v>0.15319865319865333</v>
      </c>
      <c r="T51" s="126">
        <v>73.5</v>
      </c>
      <c r="U51" s="126">
        <v>59.4</v>
      </c>
      <c r="V51" s="127">
        <f t="shared" si="11"/>
        <v>0.23737373737373746</v>
      </c>
    </row>
    <row r="52" spans="2:22" ht="16.5" thickTop="1" thickBot="1" x14ac:dyDescent="0.25">
      <c r="B52" s="34" t="s">
        <v>129</v>
      </c>
      <c r="C52" s="125"/>
      <c r="D52" s="125"/>
      <c r="E52" s="182"/>
      <c r="F52" s="179"/>
      <c r="G52" s="180"/>
      <c r="H52" s="182"/>
      <c r="I52" s="176"/>
      <c r="J52" s="125"/>
      <c r="K52" s="125"/>
      <c r="L52" s="182"/>
      <c r="M52" s="179"/>
      <c r="N52" s="180"/>
      <c r="O52" s="182"/>
      <c r="P52" s="176"/>
      <c r="Q52" s="125"/>
      <c r="R52" s="125"/>
      <c r="S52" s="124"/>
      <c r="T52" s="126"/>
      <c r="U52" s="126"/>
      <c r="V52" s="124"/>
    </row>
    <row r="53" spans="2:22" ht="16.5" thickTop="1" thickBot="1" x14ac:dyDescent="0.25">
      <c r="B53" s="12" t="s">
        <v>125</v>
      </c>
      <c r="C53" s="123">
        <v>0.57799999999999996</v>
      </c>
      <c r="D53" s="123">
        <v>0.53500000000000003</v>
      </c>
      <c r="E53" s="182" t="s">
        <v>253</v>
      </c>
      <c r="F53" s="123">
        <v>0.59</v>
      </c>
      <c r="G53" s="140">
        <v>0.53700000000000003</v>
      </c>
      <c r="H53" s="182" t="s">
        <v>261</v>
      </c>
      <c r="I53" s="175"/>
      <c r="J53" s="123">
        <v>0.61</v>
      </c>
      <c r="K53" s="123">
        <v>0.55600000000000005</v>
      </c>
      <c r="L53" s="182" t="s">
        <v>262</v>
      </c>
      <c r="M53" s="123">
        <v>0.61099999999999999</v>
      </c>
      <c r="N53" s="140">
        <v>0.55600000000000005</v>
      </c>
      <c r="O53" s="182" t="s">
        <v>263</v>
      </c>
      <c r="P53" s="175"/>
      <c r="Q53" s="123">
        <v>0.54300000000000004</v>
      </c>
      <c r="R53" s="123">
        <v>0.51400000000000001</v>
      </c>
      <c r="S53" s="124" t="s">
        <v>207</v>
      </c>
      <c r="T53" s="123">
        <v>0.56899999999999995</v>
      </c>
      <c r="U53" s="123">
        <v>0.51700000000000002</v>
      </c>
      <c r="V53" s="124" t="s">
        <v>180</v>
      </c>
    </row>
    <row r="54" spans="2:22" ht="16.5" thickTop="1" thickBot="1" x14ac:dyDescent="0.25">
      <c r="B54" s="12" t="s">
        <v>126</v>
      </c>
      <c r="C54" s="125">
        <v>230.3</v>
      </c>
      <c r="D54" s="125">
        <v>230.5</v>
      </c>
      <c r="E54" s="127">
        <f>C54/D54-1</f>
        <v>-8.6767895878514523E-4</v>
      </c>
      <c r="F54" s="126">
        <v>242.5</v>
      </c>
      <c r="G54" s="141">
        <v>231</v>
      </c>
      <c r="H54" s="127">
        <f>F54/G54-1</f>
        <v>4.9783549783549708E-2</v>
      </c>
      <c r="I54" s="176"/>
      <c r="J54" s="125">
        <v>227.2</v>
      </c>
      <c r="K54" s="125">
        <v>230.7</v>
      </c>
      <c r="L54" s="127">
        <f>J54/K54-1</f>
        <v>-1.5171218032076328E-2</v>
      </c>
      <c r="M54" s="126">
        <v>244</v>
      </c>
      <c r="N54" s="141">
        <v>230.8</v>
      </c>
      <c r="O54" s="127">
        <f>M54/N54-1</f>
        <v>5.7192374350086617E-2</v>
      </c>
      <c r="P54" s="176"/>
      <c r="Q54" s="125">
        <v>234.4</v>
      </c>
      <c r="R54" s="125">
        <v>229.8</v>
      </c>
      <c r="S54" s="127">
        <f t="shared" ref="S54:S55" si="12">Q54/R54-1</f>
        <v>2.0017406440382857E-2</v>
      </c>
      <c r="T54" s="126">
        <v>241.1</v>
      </c>
      <c r="U54" s="126">
        <v>231</v>
      </c>
      <c r="V54" s="127">
        <f t="shared" ref="V54:V55" si="13">T54/U54-1</f>
        <v>4.3722943722943608E-2</v>
      </c>
    </row>
    <row r="55" spans="2:22" ht="16.5" thickTop="1" thickBot="1" x14ac:dyDescent="0.25">
      <c r="B55" s="12" t="s">
        <v>127</v>
      </c>
      <c r="C55" s="125">
        <v>133.19999999999999</v>
      </c>
      <c r="D55" s="125">
        <v>123.3</v>
      </c>
      <c r="E55" s="127">
        <f>C55/D55-1</f>
        <v>8.0291970802919721E-2</v>
      </c>
      <c r="F55" s="126">
        <v>143.1</v>
      </c>
      <c r="G55" s="141">
        <v>124</v>
      </c>
      <c r="H55" s="127">
        <f>F55/G55-1</f>
        <v>0.15403225806451615</v>
      </c>
      <c r="I55" s="176"/>
      <c r="J55" s="125">
        <v>138.6</v>
      </c>
      <c r="K55" s="125">
        <v>128.30000000000001</v>
      </c>
      <c r="L55" s="127">
        <f>J55/K55-1</f>
        <v>8.0280592361652303E-2</v>
      </c>
      <c r="M55" s="126">
        <v>149.1</v>
      </c>
      <c r="N55" s="141">
        <v>128.30000000000001</v>
      </c>
      <c r="O55" s="127">
        <f>M55/N55-1</f>
        <v>0.16212003117692886</v>
      </c>
      <c r="P55" s="176"/>
      <c r="Q55" s="125">
        <v>127.3</v>
      </c>
      <c r="R55" s="125">
        <v>118.2</v>
      </c>
      <c r="S55" s="127">
        <f t="shared" si="12"/>
        <v>7.6988155668358704E-2</v>
      </c>
      <c r="T55" s="126">
        <v>137.19999999999999</v>
      </c>
      <c r="U55" s="126">
        <v>119.4</v>
      </c>
      <c r="V55" s="127">
        <f t="shared" si="13"/>
        <v>0.14907872696817415</v>
      </c>
    </row>
    <row r="56" spans="2:22" ht="15.75" thickTop="1" x14ac:dyDescent="0.2">
      <c r="B56" s="22"/>
      <c r="C56" s="28"/>
      <c r="D56" s="28"/>
      <c r="E56" s="28"/>
      <c r="F56" s="28"/>
      <c r="G56" s="28"/>
      <c r="H56" s="28"/>
      <c r="J56" s="28"/>
      <c r="K56" s="28"/>
      <c r="L56" s="28"/>
      <c r="M56" s="28"/>
      <c r="N56" s="28"/>
      <c r="O56" s="28"/>
      <c r="Q56" s="28"/>
      <c r="R56" s="28"/>
      <c r="S56" s="28"/>
      <c r="T56" s="28"/>
      <c r="U56" s="28"/>
      <c r="V56" s="28"/>
    </row>
    <row r="57" spans="2:22" ht="15.75" thickBot="1" x14ac:dyDescent="0.25">
      <c r="B57" s="22"/>
      <c r="C57" s="28"/>
      <c r="D57" s="28"/>
      <c r="E57" s="28"/>
      <c r="F57" s="28"/>
      <c r="G57" s="28"/>
      <c r="H57" s="28"/>
      <c r="J57" s="28"/>
      <c r="K57" s="28"/>
      <c r="L57" s="28"/>
      <c r="M57" s="28"/>
      <c r="N57" s="28"/>
      <c r="O57" s="28"/>
      <c r="Q57" s="28"/>
      <c r="R57" s="28"/>
      <c r="S57" s="28"/>
      <c r="T57" s="28"/>
      <c r="U57" s="28"/>
      <c r="V57" s="28"/>
    </row>
    <row r="58" spans="2:22" ht="22.5" customHeight="1" thickTop="1" thickBot="1" x14ac:dyDescent="0.25">
      <c r="B58" s="214" t="s">
        <v>132</v>
      </c>
      <c r="C58" s="162" t="s">
        <v>226</v>
      </c>
      <c r="D58" s="162" t="s">
        <v>227</v>
      </c>
      <c r="E58" s="210" t="s">
        <v>196</v>
      </c>
      <c r="F58" s="162" t="s">
        <v>226</v>
      </c>
      <c r="G58" s="162" t="s">
        <v>227</v>
      </c>
      <c r="H58" s="210" t="s">
        <v>196</v>
      </c>
      <c r="J58" s="162" t="s">
        <v>224</v>
      </c>
      <c r="K58" s="162" t="s">
        <v>225</v>
      </c>
      <c r="L58" s="210" t="s">
        <v>196</v>
      </c>
      <c r="M58" s="162" t="s">
        <v>224</v>
      </c>
      <c r="N58" s="162" t="s">
        <v>225</v>
      </c>
      <c r="O58" s="210" t="s">
        <v>196</v>
      </c>
      <c r="Q58" s="162" t="s">
        <v>194</v>
      </c>
      <c r="R58" s="162" t="s">
        <v>172</v>
      </c>
      <c r="S58" s="210" t="s">
        <v>196</v>
      </c>
      <c r="T58" s="162" t="s">
        <v>194</v>
      </c>
      <c r="U58" s="162" t="s">
        <v>172</v>
      </c>
      <c r="V58" s="210" t="s">
        <v>196</v>
      </c>
    </row>
    <row r="59" spans="2:22" ht="22.5" customHeight="1" thickTop="1" thickBot="1" x14ac:dyDescent="0.25">
      <c r="B59" s="215"/>
      <c r="C59" s="207" t="s">
        <v>114</v>
      </c>
      <c r="D59" s="209"/>
      <c r="E59" s="206"/>
      <c r="F59" s="207" t="s">
        <v>197</v>
      </c>
      <c r="G59" s="209"/>
      <c r="H59" s="206"/>
      <c r="J59" s="207" t="s">
        <v>114</v>
      </c>
      <c r="K59" s="209"/>
      <c r="L59" s="206"/>
      <c r="M59" s="207" t="s">
        <v>197</v>
      </c>
      <c r="N59" s="209"/>
      <c r="O59" s="206"/>
      <c r="Q59" s="207" t="s">
        <v>114</v>
      </c>
      <c r="R59" s="209"/>
      <c r="S59" s="206"/>
      <c r="T59" s="207" t="s">
        <v>197</v>
      </c>
      <c r="U59" s="209"/>
      <c r="V59" s="206"/>
    </row>
    <row r="60" spans="2:22" ht="16.5" thickTop="1" thickBot="1" x14ac:dyDescent="0.25">
      <c r="B60" s="30" t="s">
        <v>115</v>
      </c>
      <c r="C60" s="31"/>
      <c r="D60" s="31"/>
      <c r="E60" s="32"/>
      <c r="F60" s="32"/>
      <c r="G60" s="139"/>
      <c r="H60" s="139"/>
      <c r="J60" s="31"/>
      <c r="K60" s="31"/>
      <c r="L60" s="32"/>
      <c r="M60" s="32"/>
      <c r="N60" s="139"/>
      <c r="O60" s="139"/>
      <c r="Q60" s="31"/>
      <c r="R60" s="31"/>
      <c r="S60" s="32"/>
      <c r="T60" s="32"/>
      <c r="U60" s="139"/>
      <c r="V60" s="139"/>
    </row>
    <row r="61" spans="2:22" ht="16.5" thickTop="1" thickBot="1" x14ac:dyDescent="0.25">
      <c r="B61" s="12" t="s">
        <v>125</v>
      </c>
      <c r="C61" s="123">
        <v>0.47499999999999998</v>
      </c>
      <c r="D61" s="123">
        <v>0.435</v>
      </c>
      <c r="E61" s="177" t="s">
        <v>247</v>
      </c>
      <c r="F61" s="123">
        <v>0.47099999999999997</v>
      </c>
      <c r="G61" s="123">
        <v>0.435</v>
      </c>
      <c r="H61" s="177" t="s">
        <v>244</v>
      </c>
      <c r="I61" s="175"/>
      <c r="J61" s="123">
        <v>0.48799999999999999</v>
      </c>
      <c r="K61" s="123">
        <v>0.41599999999999998</v>
      </c>
      <c r="L61" s="177" t="s">
        <v>292</v>
      </c>
      <c r="M61" s="123">
        <v>0.46500000000000002</v>
      </c>
      <c r="N61" s="123">
        <v>0.41599999999999998</v>
      </c>
      <c r="O61" s="177" t="s">
        <v>264</v>
      </c>
      <c r="P61" s="175"/>
      <c r="Q61" s="123">
        <v>0.46</v>
      </c>
      <c r="R61" s="123">
        <v>0.45399999999999996</v>
      </c>
      <c r="S61" s="124" t="s">
        <v>208</v>
      </c>
      <c r="T61" s="123">
        <v>0.47699999999999998</v>
      </c>
      <c r="U61" s="123">
        <v>0.45400000000000001</v>
      </c>
      <c r="V61" s="124" t="s">
        <v>198</v>
      </c>
    </row>
    <row r="62" spans="2:22" ht="16.5" thickTop="1" thickBot="1" x14ac:dyDescent="0.25">
      <c r="B62" s="12" t="s">
        <v>126</v>
      </c>
      <c r="C62" s="125">
        <v>191.1</v>
      </c>
      <c r="D62" s="125">
        <v>195.3</v>
      </c>
      <c r="E62" s="178">
        <f>C62/D62-1</f>
        <v>-2.1505376344086113E-2</v>
      </c>
      <c r="F62" s="183">
        <v>202.2</v>
      </c>
      <c r="G62" s="183">
        <v>195.3</v>
      </c>
      <c r="H62" s="178">
        <f>F62/G62-1</f>
        <v>3.533026113671256E-2</v>
      </c>
      <c r="I62" s="176"/>
      <c r="J62" s="125">
        <v>179.2</v>
      </c>
      <c r="K62" s="125">
        <v>182</v>
      </c>
      <c r="L62" s="178">
        <f>J62/K62-1</f>
        <v>-1.5384615384615441E-2</v>
      </c>
      <c r="M62" s="183">
        <v>191.3</v>
      </c>
      <c r="N62" s="183">
        <v>182</v>
      </c>
      <c r="O62" s="178">
        <f>M62/N62-1</f>
        <v>5.1098901098901139E-2</v>
      </c>
      <c r="P62" s="176"/>
      <c r="Q62" s="125">
        <v>206.2</v>
      </c>
      <c r="R62" s="125">
        <v>207.6</v>
      </c>
      <c r="S62" s="127">
        <f t="shared" ref="S62:S63" si="14">Q62/R62-1</f>
        <v>-6.7437379576108514E-3</v>
      </c>
      <c r="T62" s="128">
        <v>212.5</v>
      </c>
      <c r="U62" s="128">
        <v>207.6</v>
      </c>
      <c r="V62" s="127">
        <f t="shared" ref="V62:V63" si="15">T62/U62-1</f>
        <v>2.3603082851637813E-2</v>
      </c>
    </row>
    <row r="63" spans="2:22" ht="16.5" thickTop="1" thickBot="1" x14ac:dyDescent="0.25">
      <c r="B63" s="12" t="s">
        <v>127</v>
      </c>
      <c r="C63" s="125">
        <v>90.7</v>
      </c>
      <c r="D63" s="125">
        <v>84.9</v>
      </c>
      <c r="E63" s="178">
        <f>C63/D63-1</f>
        <v>6.8315665488810406E-2</v>
      </c>
      <c r="F63" s="183">
        <v>95.3</v>
      </c>
      <c r="G63" s="183">
        <v>84.9</v>
      </c>
      <c r="H63" s="178">
        <f>F63/G63-1</f>
        <v>0.12249705535924615</v>
      </c>
      <c r="I63" s="176"/>
      <c r="J63" s="125">
        <v>87.4</v>
      </c>
      <c r="K63" s="125">
        <v>75.599999999999994</v>
      </c>
      <c r="L63" s="178">
        <f>J63/K63-1</f>
        <v>0.15608465608465627</v>
      </c>
      <c r="M63" s="183">
        <v>89</v>
      </c>
      <c r="N63" s="183">
        <v>75.599999999999994</v>
      </c>
      <c r="O63" s="178">
        <f>M63/N63-1</f>
        <v>0.17724867724867743</v>
      </c>
      <c r="P63" s="176"/>
      <c r="Q63" s="125">
        <v>94.8</v>
      </c>
      <c r="R63" s="125">
        <v>94.2</v>
      </c>
      <c r="S63" s="127">
        <f t="shared" si="14"/>
        <v>6.3694267515923553E-3</v>
      </c>
      <c r="T63" s="128">
        <v>101.4</v>
      </c>
      <c r="U63" s="128">
        <v>94.2</v>
      </c>
      <c r="V63" s="127">
        <f t="shared" si="15"/>
        <v>7.6433121019108263E-2</v>
      </c>
    </row>
    <row r="64" spans="2:22" ht="16.5" thickTop="1" thickBot="1" x14ac:dyDescent="0.25">
      <c r="B64" s="34" t="s">
        <v>116</v>
      </c>
      <c r="C64" s="125"/>
      <c r="D64" s="125"/>
      <c r="E64" s="183"/>
      <c r="F64" s="183"/>
      <c r="G64" s="183"/>
      <c r="H64" s="183"/>
      <c r="I64" s="176"/>
      <c r="J64" s="125"/>
      <c r="K64" s="125"/>
      <c r="L64" s="183"/>
      <c r="M64" s="183"/>
      <c r="N64" s="183"/>
      <c r="O64" s="183"/>
      <c r="P64" s="176"/>
      <c r="Q64" s="125"/>
      <c r="R64" s="125"/>
      <c r="S64" s="124"/>
      <c r="T64" s="128"/>
      <c r="U64" s="128"/>
      <c r="V64" s="124"/>
    </row>
    <row r="65" spans="2:23" ht="16.5" thickTop="1" thickBot="1" x14ac:dyDescent="0.25">
      <c r="B65" s="12" t="s">
        <v>125</v>
      </c>
      <c r="C65" s="123">
        <v>0.70399999999999996</v>
      </c>
      <c r="D65" s="123">
        <v>0.64300000000000002</v>
      </c>
      <c r="E65" s="177" t="s">
        <v>265</v>
      </c>
      <c r="F65" s="123">
        <v>0.70399999999999996</v>
      </c>
      <c r="G65" s="123">
        <v>0.69399999999999995</v>
      </c>
      <c r="H65" s="177" t="s">
        <v>266</v>
      </c>
      <c r="I65" s="175"/>
      <c r="J65" s="123">
        <v>0.84899999999999998</v>
      </c>
      <c r="K65" s="123">
        <v>0.81200000000000006</v>
      </c>
      <c r="L65" s="177" t="s">
        <v>248</v>
      </c>
      <c r="M65" s="123">
        <v>0.84899999999999998</v>
      </c>
      <c r="N65" s="123">
        <v>0.81200000000000006</v>
      </c>
      <c r="O65" s="177" t="s">
        <v>248</v>
      </c>
      <c r="P65" s="175"/>
      <c r="Q65" s="123">
        <v>0.55900000000000005</v>
      </c>
      <c r="R65" s="123">
        <v>0.52400000000000002</v>
      </c>
      <c r="S65" s="124" t="s">
        <v>181</v>
      </c>
      <c r="T65" s="123">
        <v>0.55900000000000005</v>
      </c>
      <c r="U65" s="123">
        <v>0.57599999999999996</v>
      </c>
      <c r="V65" s="142" t="s">
        <v>209</v>
      </c>
    </row>
    <row r="66" spans="2:23" ht="16.5" thickTop="1" thickBot="1" x14ac:dyDescent="0.25">
      <c r="B66" s="12" t="s">
        <v>126</v>
      </c>
      <c r="C66" s="125">
        <v>282.3</v>
      </c>
      <c r="D66" s="125">
        <v>239.2</v>
      </c>
      <c r="E66" s="178">
        <f>C66/D66-1</f>
        <v>0.18018394648829439</v>
      </c>
      <c r="F66" s="183">
        <v>282.3</v>
      </c>
      <c r="G66" s="183">
        <v>248.4</v>
      </c>
      <c r="H66" s="178">
        <f>F66/G66-1</f>
        <v>0.13647342995169076</v>
      </c>
      <c r="I66" s="176"/>
      <c r="J66" s="125">
        <v>318.60000000000002</v>
      </c>
      <c r="K66" s="125">
        <v>276.89999999999998</v>
      </c>
      <c r="L66" s="178">
        <f>J66/K66-1</f>
        <v>0.1505958829902494</v>
      </c>
      <c r="M66" s="183">
        <v>318.60000000000002</v>
      </c>
      <c r="N66" s="183">
        <v>277.5</v>
      </c>
      <c r="O66" s="178">
        <f>M66/N66-1</f>
        <v>0.14810810810810815</v>
      </c>
      <c r="P66" s="176"/>
      <c r="Q66" s="125">
        <v>227.9</v>
      </c>
      <c r="R66" s="125">
        <v>195.4</v>
      </c>
      <c r="S66" s="127">
        <f t="shared" ref="S66:S67" si="16">Q66/R66-1</f>
        <v>0.16632548618219034</v>
      </c>
      <c r="T66" s="128">
        <v>227.9</v>
      </c>
      <c r="U66" s="128">
        <v>204.6</v>
      </c>
      <c r="V66" s="127">
        <f t="shared" ref="V66:V67" si="17">T66/U66-1</f>
        <v>0.1138807429130011</v>
      </c>
    </row>
    <row r="67" spans="2:23" ht="16.5" thickTop="1" thickBot="1" x14ac:dyDescent="0.25">
      <c r="B67" s="12" t="s">
        <v>127</v>
      </c>
      <c r="C67" s="125">
        <v>198.7</v>
      </c>
      <c r="D67" s="125">
        <v>153.69999999999999</v>
      </c>
      <c r="E67" s="178">
        <f>C67/D67-1</f>
        <v>0.29277813923227058</v>
      </c>
      <c r="F67" s="183">
        <v>198.7</v>
      </c>
      <c r="G67" s="183">
        <v>172.5</v>
      </c>
      <c r="H67" s="178">
        <f>F67/G67-1</f>
        <v>0.15188405797101434</v>
      </c>
      <c r="I67" s="176"/>
      <c r="J67" s="125">
        <v>270.39999999999998</v>
      </c>
      <c r="K67" s="125">
        <v>224.8</v>
      </c>
      <c r="L67" s="178">
        <f>J67/K67-1</f>
        <v>0.20284697508896787</v>
      </c>
      <c r="M67" s="183">
        <v>270.39999999999998</v>
      </c>
      <c r="N67" s="183">
        <v>225.2</v>
      </c>
      <c r="O67" s="178">
        <f>M67/N67-1</f>
        <v>0.20071047957371224</v>
      </c>
      <c r="P67" s="176"/>
      <c r="Q67" s="125">
        <v>127.4</v>
      </c>
      <c r="R67" s="125">
        <v>102.4</v>
      </c>
      <c r="S67" s="127">
        <f t="shared" si="16"/>
        <v>0.244140625</v>
      </c>
      <c r="T67" s="128">
        <v>127.4</v>
      </c>
      <c r="U67" s="128">
        <v>117.8</v>
      </c>
      <c r="V67" s="127">
        <f t="shared" si="17"/>
        <v>8.1494057724957658E-2</v>
      </c>
    </row>
    <row r="68" spans="2:23" ht="16.5" thickTop="1" thickBot="1" x14ac:dyDescent="0.25">
      <c r="B68" s="34" t="s">
        <v>117</v>
      </c>
      <c r="C68" s="125"/>
      <c r="D68" s="125"/>
      <c r="E68" s="183"/>
      <c r="F68" s="183"/>
      <c r="G68" s="183"/>
      <c r="H68" s="183"/>
      <c r="I68" s="176"/>
      <c r="J68" s="125"/>
      <c r="K68" s="125"/>
      <c r="L68" s="183"/>
      <c r="M68" s="183"/>
      <c r="N68" s="183"/>
      <c r="O68" s="183"/>
      <c r="P68" s="176"/>
      <c r="Q68" s="125"/>
      <c r="R68" s="125"/>
      <c r="S68" s="124"/>
      <c r="T68" s="128"/>
      <c r="U68" s="128"/>
      <c r="V68" s="124"/>
    </row>
    <row r="69" spans="2:23" ht="16.5" thickTop="1" thickBot="1" x14ac:dyDescent="0.25">
      <c r="B69" s="12" t="s">
        <v>125</v>
      </c>
      <c r="C69" s="123">
        <v>0.50900000000000001</v>
      </c>
      <c r="D69" s="123">
        <v>0.50900000000000001</v>
      </c>
      <c r="E69" s="177" t="s">
        <v>267</v>
      </c>
      <c r="F69" s="123">
        <v>0.50900000000000001</v>
      </c>
      <c r="G69" s="123">
        <v>0.50900000000000001</v>
      </c>
      <c r="H69" s="177" t="s">
        <v>267</v>
      </c>
      <c r="I69" s="175"/>
      <c r="J69" s="123">
        <v>0.63100000000000001</v>
      </c>
      <c r="K69" s="123">
        <v>0.65200000000000002</v>
      </c>
      <c r="L69" s="181" t="s">
        <v>268</v>
      </c>
      <c r="M69" s="123">
        <v>0.63100000000000001</v>
      </c>
      <c r="N69" s="123">
        <v>0.65200000000000002</v>
      </c>
      <c r="O69" s="181" t="s">
        <v>268</v>
      </c>
      <c r="P69" s="175"/>
      <c r="Q69" s="123">
        <v>0.38800000000000001</v>
      </c>
      <c r="R69" s="123">
        <v>0.36499999999999999</v>
      </c>
      <c r="S69" s="124" t="s">
        <v>198</v>
      </c>
      <c r="T69" s="123">
        <v>0.38800000000000001</v>
      </c>
      <c r="U69" s="123">
        <v>0.36499999999999999</v>
      </c>
      <c r="V69" s="142" t="s">
        <v>198</v>
      </c>
    </row>
    <row r="70" spans="2:23" ht="16.5" thickTop="1" thickBot="1" x14ac:dyDescent="0.25">
      <c r="B70" s="12" t="s">
        <v>126</v>
      </c>
      <c r="C70" s="125">
        <v>148.69999999999999</v>
      </c>
      <c r="D70" s="125">
        <v>147</v>
      </c>
      <c r="E70" s="178">
        <f>C70/D70-1</f>
        <v>1.1564625850340127E-2</v>
      </c>
      <c r="F70" s="183">
        <v>148.69999999999999</v>
      </c>
      <c r="G70" s="183">
        <v>147</v>
      </c>
      <c r="H70" s="178">
        <f>F70/G70-1</f>
        <v>1.1564625850340127E-2</v>
      </c>
      <c r="I70" s="176"/>
      <c r="J70" s="125">
        <v>155.4</v>
      </c>
      <c r="K70" s="125">
        <v>147.69999999999999</v>
      </c>
      <c r="L70" s="178">
        <f>J70/K70-1</f>
        <v>5.2132701421801153E-2</v>
      </c>
      <c r="M70" s="183">
        <v>155.4</v>
      </c>
      <c r="N70" s="183">
        <v>147.69999999999999</v>
      </c>
      <c r="O70" s="178">
        <f>M70/N70-1</f>
        <v>5.2132701421801153E-2</v>
      </c>
      <c r="P70" s="176"/>
      <c r="Q70" s="125">
        <v>138.4</v>
      </c>
      <c r="R70" s="125">
        <v>145.69999999999999</v>
      </c>
      <c r="S70" s="127">
        <f t="shared" ref="S70" si="18">Q70/R70-1</f>
        <v>-5.0102951269732188E-2</v>
      </c>
      <c r="T70" s="128">
        <v>138.4</v>
      </c>
      <c r="U70" s="128">
        <v>145.69999999999999</v>
      </c>
      <c r="V70" s="127">
        <f t="shared" ref="V70:V71" si="19">T70/U70-1</f>
        <v>-5.0102951269732188E-2</v>
      </c>
    </row>
    <row r="71" spans="2:23" ht="16.5" thickTop="1" thickBot="1" x14ac:dyDescent="0.25">
      <c r="B71" s="12" t="s">
        <v>127</v>
      </c>
      <c r="C71" s="125">
        <v>75.7</v>
      </c>
      <c r="D71" s="125">
        <v>74.900000000000006</v>
      </c>
      <c r="E71" s="178">
        <f>C71/D71-1</f>
        <v>1.0680907877169465E-2</v>
      </c>
      <c r="F71" s="183">
        <v>75.7</v>
      </c>
      <c r="G71" s="183">
        <v>74.900000000000006</v>
      </c>
      <c r="H71" s="178">
        <f>F71/G71-1</f>
        <v>1.0680907877169465E-2</v>
      </c>
      <c r="I71" s="176"/>
      <c r="J71" s="125">
        <v>98</v>
      </c>
      <c r="K71" s="125">
        <v>96.3</v>
      </c>
      <c r="L71" s="178">
        <f>J71/K71-1</f>
        <v>1.7653167185877505E-2</v>
      </c>
      <c r="M71" s="183">
        <v>98</v>
      </c>
      <c r="N71" s="183">
        <v>96.3</v>
      </c>
      <c r="O71" s="178">
        <f>M71/N71-1</f>
        <v>1.7653167185877505E-2</v>
      </c>
      <c r="P71" s="176"/>
      <c r="Q71" s="125">
        <v>53.7</v>
      </c>
      <c r="R71" s="125">
        <v>53.1</v>
      </c>
      <c r="S71" s="127">
        <f>Q71/R71-1</f>
        <v>1.1299435028248705E-2</v>
      </c>
      <c r="T71" s="128">
        <v>53.7</v>
      </c>
      <c r="U71" s="128">
        <v>53.1</v>
      </c>
      <c r="V71" s="127">
        <f t="shared" si="19"/>
        <v>1.1299435028248705E-2</v>
      </c>
    </row>
    <row r="72" spans="2:23" ht="16.5" thickTop="1" thickBot="1" x14ac:dyDescent="0.25">
      <c r="B72" s="34" t="s">
        <v>118</v>
      </c>
      <c r="C72" s="125"/>
      <c r="D72" s="125"/>
      <c r="E72" s="183"/>
      <c r="F72" s="183"/>
      <c r="G72" s="183"/>
      <c r="H72" s="183"/>
      <c r="I72" s="176"/>
      <c r="J72" s="125"/>
      <c r="K72" s="125"/>
      <c r="L72" s="183"/>
      <c r="M72" s="183"/>
      <c r="N72" s="183"/>
      <c r="O72" s="183"/>
      <c r="P72" s="176"/>
      <c r="Q72" s="125"/>
      <c r="R72" s="125"/>
      <c r="S72" s="124"/>
      <c r="T72" s="128"/>
      <c r="U72" s="128"/>
      <c r="V72" s="124"/>
    </row>
    <row r="73" spans="2:23" ht="16.5" thickTop="1" thickBot="1" x14ac:dyDescent="0.25">
      <c r="B73" s="12" t="s">
        <v>125</v>
      </c>
      <c r="C73" s="123">
        <v>0.67100000000000004</v>
      </c>
      <c r="D73" s="123">
        <v>0.61399999999999999</v>
      </c>
      <c r="E73" s="177" t="s">
        <v>269</v>
      </c>
      <c r="F73" s="123">
        <v>0.70899999999999996</v>
      </c>
      <c r="G73" s="123">
        <v>0.61399999999999999</v>
      </c>
      <c r="H73" s="177" t="s">
        <v>270</v>
      </c>
      <c r="I73" s="175"/>
      <c r="J73" s="123">
        <v>0.75900000000000001</v>
      </c>
      <c r="K73" s="123">
        <v>0.70599999999999996</v>
      </c>
      <c r="L73" s="177" t="s">
        <v>261</v>
      </c>
      <c r="M73" s="123">
        <v>0.78900000000000003</v>
      </c>
      <c r="N73" s="123">
        <v>0.70599999999999996</v>
      </c>
      <c r="O73" s="177" t="s">
        <v>271</v>
      </c>
      <c r="P73" s="175"/>
      <c r="Q73" s="123">
        <v>0.57999999999999996</v>
      </c>
      <c r="R73" s="123">
        <v>0.51700000000000002</v>
      </c>
      <c r="S73" s="124" t="s">
        <v>177</v>
      </c>
      <c r="T73" s="123">
        <v>0.626</v>
      </c>
      <c r="U73" s="123">
        <v>0.51700000000000002</v>
      </c>
      <c r="V73" s="124" t="s">
        <v>210</v>
      </c>
    </row>
    <row r="74" spans="2:23" ht="16.5" thickTop="1" thickBot="1" x14ac:dyDescent="0.25">
      <c r="B74" s="12" t="s">
        <v>126</v>
      </c>
      <c r="C74" s="125">
        <v>178.6</v>
      </c>
      <c r="D74" s="125">
        <v>175.4</v>
      </c>
      <c r="E74" s="178">
        <f>C74/D74-1</f>
        <v>1.8244013683010207E-2</v>
      </c>
      <c r="F74" s="183">
        <v>182.8</v>
      </c>
      <c r="G74" s="183">
        <v>175.4</v>
      </c>
      <c r="H74" s="178">
        <f>F74/G74-1</f>
        <v>4.218928164196134E-2</v>
      </c>
      <c r="I74" s="176"/>
      <c r="J74" s="125">
        <v>183.9</v>
      </c>
      <c r="K74" s="125">
        <v>180.3</v>
      </c>
      <c r="L74" s="178">
        <f>J74/K74-1</f>
        <v>1.9966722129783676E-2</v>
      </c>
      <c r="M74" s="183">
        <v>189.2</v>
      </c>
      <c r="N74" s="183">
        <v>180.3</v>
      </c>
      <c r="O74" s="178">
        <f>M74/N74-1</f>
        <v>4.9362174154187421E-2</v>
      </c>
      <c r="P74" s="176"/>
      <c r="Q74" s="125">
        <v>171.8</v>
      </c>
      <c r="R74" s="125">
        <v>168.7</v>
      </c>
      <c r="S74" s="127">
        <f t="shared" ref="S74:S75" si="20">Q74/R74-1</f>
        <v>1.8375815056313138E-2</v>
      </c>
      <c r="T74" s="128">
        <v>174.7</v>
      </c>
      <c r="U74" s="128">
        <v>168.7</v>
      </c>
      <c r="V74" s="127">
        <f t="shared" ref="V74:V75" si="21">T74/U74-1</f>
        <v>3.556609365738006E-2</v>
      </c>
    </row>
    <row r="75" spans="2:23" ht="16.5" thickTop="1" thickBot="1" x14ac:dyDescent="0.25">
      <c r="B75" s="12" t="s">
        <v>127</v>
      </c>
      <c r="C75" s="125">
        <v>119.8</v>
      </c>
      <c r="D75" s="125">
        <v>107.6</v>
      </c>
      <c r="E75" s="127">
        <f>C75/D75-1</f>
        <v>0.11338289962825288</v>
      </c>
      <c r="F75" s="125">
        <v>129.69999999999999</v>
      </c>
      <c r="G75" s="125">
        <v>107.6</v>
      </c>
      <c r="H75" s="127">
        <f>F75/G75-1</f>
        <v>0.20539033457249056</v>
      </c>
      <c r="I75" s="176"/>
      <c r="J75" s="125">
        <v>139.5</v>
      </c>
      <c r="K75" s="125">
        <v>127.3</v>
      </c>
      <c r="L75" s="127">
        <f>J75/K75-1</f>
        <v>9.5836606441476846E-2</v>
      </c>
      <c r="M75" s="125">
        <v>149.4</v>
      </c>
      <c r="N75" s="125">
        <v>127.3</v>
      </c>
      <c r="O75" s="127">
        <f>M75/N75-1</f>
        <v>0.17360565593087207</v>
      </c>
      <c r="P75" s="176"/>
      <c r="Q75" s="125">
        <v>99.7</v>
      </c>
      <c r="R75" s="125">
        <v>87.1</v>
      </c>
      <c r="S75" s="127">
        <f t="shared" si="20"/>
        <v>0.14466130884041339</v>
      </c>
      <c r="T75" s="128">
        <v>109.4</v>
      </c>
      <c r="U75" s="128">
        <v>87.1</v>
      </c>
      <c r="V75" s="127">
        <f t="shared" si="21"/>
        <v>0.25602755453501747</v>
      </c>
    </row>
    <row r="76" spans="2:23" ht="15.75" thickTop="1" x14ac:dyDescent="0.2">
      <c r="B76" s="22"/>
      <c r="C76" s="28"/>
      <c r="D76" s="28"/>
      <c r="E76" s="28"/>
      <c r="F76" s="28"/>
      <c r="G76" s="28"/>
      <c r="H76" s="28"/>
      <c r="J76" s="28"/>
      <c r="K76" s="28"/>
      <c r="L76" s="28"/>
      <c r="M76" s="28"/>
      <c r="N76" s="28"/>
      <c r="O76" s="28"/>
      <c r="Q76" s="28"/>
      <c r="R76" s="28"/>
      <c r="S76" s="28"/>
      <c r="T76" s="28"/>
      <c r="U76" s="28"/>
      <c r="V76" s="28"/>
    </row>
    <row r="77" spans="2:23" x14ac:dyDescent="0.2">
      <c r="B77" s="22"/>
      <c r="C77" s="28"/>
      <c r="D77" s="28"/>
      <c r="E77" s="28"/>
      <c r="F77" s="28"/>
      <c r="G77" s="28"/>
      <c r="H77" s="28"/>
      <c r="J77" s="28"/>
      <c r="K77" s="28"/>
      <c r="L77" s="28"/>
      <c r="M77" s="28"/>
      <c r="N77" s="28"/>
      <c r="O77" s="28"/>
      <c r="Q77" s="28"/>
      <c r="R77" s="28"/>
      <c r="S77" s="28"/>
      <c r="T77" s="28"/>
      <c r="U77" s="28"/>
      <c r="V77" s="28"/>
    </row>
    <row r="78" spans="2:23" x14ac:dyDescent="0.2">
      <c r="B78" s="22"/>
      <c r="C78" s="123"/>
      <c r="D78" s="123"/>
      <c r="E78" s="123"/>
      <c r="F78" s="123"/>
      <c r="G78" s="123"/>
      <c r="H78" s="123"/>
      <c r="J78" s="123"/>
      <c r="K78" s="123"/>
      <c r="L78" s="123"/>
      <c r="M78" s="123"/>
      <c r="N78" s="123"/>
      <c r="O78" s="123"/>
      <c r="Q78" s="123"/>
      <c r="R78" s="123"/>
      <c r="S78" s="123"/>
      <c r="T78" s="123"/>
      <c r="U78" s="123"/>
      <c r="V78" s="123"/>
      <c r="W78" s="123"/>
    </row>
    <row r="79" spans="2:23" x14ac:dyDescent="0.2">
      <c r="B79" s="22"/>
      <c r="C79" s="123"/>
      <c r="D79" s="123"/>
      <c r="E79" s="123"/>
      <c r="F79" s="123"/>
      <c r="G79" s="123"/>
      <c r="H79" s="123"/>
      <c r="J79" s="123"/>
      <c r="K79" s="123"/>
      <c r="L79" s="123"/>
      <c r="M79" s="123"/>
      <c r="N79" s="123"/>
      <c r="O79" s="123"/>
      <c r="Q79" s="123"/>
      <c r="R79" s="123"/>
      <c r="S79" s="123"/>
      <c r="T79" s="123"/>
      <c r="U79" s="123"/>
      <c r="V79" s="123"/>
      <c r="W79" s="123"/>
    </row>
    <row r="80" spans="2:23" x14ac:dyDescent="0.2">
      <c r="B80" s="22"/>
      <c r="C80" s="123"/>
      <c r="D80" s="123"/>
      <c r="E80" s="123"/>
      <c r="F80" s="123"/>
      <c r="G80" s="123"/>
      <c r="H80" s="123"/>
      <c r="J80" s="123"/>
      <c r="K80" s="123"/>
      <c r="L80" s="123"/>
      <c r="M80" s="123"/>
      <c r="N80" s="123"/>
      <c r="O80" s="123"/>
      <c r="Q80" s="123"/>
      <c r="R80" s="123"/>
      <c r="S80" s="123"/>
      <c r="T80" s="123"/>
      <c r="U80" s="123"/>
      <c r="V80" s="123"/>
      <c r="W80" s="123"/>
    </row>
    <row r="81" spans="2:23" x14ac:dyDescent="0.2">
      <c r="B81" s="22"/>
      <c r="C81" s="123"/>
      <c r="D81" s="123"/>
      <c r="E81" s="123"/>
      <c r="F81" s="123"/>
      <c r="G81" s="123"/>
      <c r="H81" s="123"/>
      <c r="J81" s="123"/>
      <c r="K81" s="123"/>
      <c r="L81" s="123"/>
      <c r="M81" s="123"/>
      <c r="N81" s="123"/>
      <c r="O81" s="123"/>
      <c r="Q81" s="123"/>
      <c r="R81" s="123"/>
      <c r="S81" s="123"/>
      <c r="T81" s="123"/>
      <c r="U81" s="123"/>
      <c r="V81" s="123"/>
      <c r="W81" s="123"/>
    </row>
    <row r="82" spans="2:23" x14ac:dyDescent="0.2">
      <c r="B82" s="22"/>
      <c r="C82" s="123"/>
      <c r="D82" s="123"/>
      <c r="E82" s="123"/>
      <c r="F82" s="123"/>
      <c r="G82" s="123"/>
      <c r="H82" s="123"/>
      <c r="J82" s="123"/>
      <c r="K82" s="123"/>
      <c r="L82" s="123"/>
      <c r="M82" s="123"/>
      <c r="N82" s="123"/>
      <c r="O82" s="123"/>
      <c r="Q82" s="123"/>
      <c r="R82" s="123"/>
      <c r="S82" s="123"/>
      <c r="T82" s="123"/>
      <c r="U82" s="123"/>
      <c r="V82" s="123"/>
      <c r="W82" s="123"/>
    </row>
    <row r="83" spans="2:23" x14ac:dyDescent="0.2">
      <c r="C83" s="123"/>
      <c r="D83" s="123"/>
      <c r="E83" s="123"/>
      <c r="F83" s="123"/>
      <c r="G83" s="123"/>
      <c r="H83" s="123"/>
      <c r="J83" s="123"/>
      <c r="K83" s="123"/>
      <c r="L83" s="123"/>
      <c r="M83" s="123"/>
      <c r="N83" s="123"/>
      <c r="O83" s="123"/>
      <c r="Q83" s="123"/>
      <c r="R83" s="123"/>
      <c r="S83" s="123"/>
      <c r="T83" s="123"/>
      <c r="U83" s="123"/>
      <c r="V83" s="123"/>
      <c r="W83" s="123"/>
    </row>
    <row r="84" spans="2:23" x14ac:dyDescent="0.2">
      <c r="C84" s="123"/>
      <c r="D84" s="123"/>
      <c r="E84" s="123"/>
      <c r="F84" s="123"/>
      <c r="G84" s="123"/>
      <c r="H84" s="123"/>
      <c r="J84" s="123"/>
      <c r="K84" s="123"/>
      <c r="L84" s="123"/>
      <c r="M84" s="123"/>
      <c r="N84" s="123"/>
      <c r="O84" s="123"/>
      <c r="Q84" s="123"/>
      <c r="R84" s="123"/>
      <c r="S84" s="123"/>
      <c r="T84" s="123"/>
      <c r="U84" s="123"/>
      <c r="V84" s="123"/>
      <c r="W84" s="123"/>
    </row>
    <row r="85" spans="2:23" x14ac:dyDescent="0.2">
      <c r="C85" s="123"/>
      <c r="D85" s="123"/>
      <c r="E85" s="123"/>
      <c r="F85" s="123"/>
      <c r="G85" s="123"/>
      <c r="H85" s="123"/>
      <c r="J85" s="123"/>
      <c r="K85" s="123"/>
      <c r="L85" s="123"/>
      <c r="M85" s="123"/>
      <c r="N85" s="123"/>
      <c r="O85" s="123"/>
      <c r="Q85" s="123"/>
      <c r="R85" s="123"/>
      <c r="S85" s="123"/>
      <c r="T85" s="123"/>
      <c r="U85" s="123"/>
      <c r="V85" s="123"/>
      <c r="W85" s="123"/>
    </row>
    <row r="86" spans="2:23" x14ac:dyDescent="0.2">
      <c r="C86" s="123"/>
      <c r="D86" s="123"/>
      <c r="E86" s="123"/>
      <c r="F86" s="123"/>
      <c r="G86" s="123"/>
      <c r="H86" s="123"/>
      <c r="J86" s="123"/>
      <c r="K86" s="123"/>
      <c r="L86" s="123"/>
      <c r="M86" s="123"/>
      <c r="N86" s="123"/>
      <c r="O86" s="123"/>
      <c r="Q86" s="123"/>
      <c r="R86" s="123"/>
      <c r="S86" s="123"/>
      <c r="T86" s="123"/>
      <c r="U86" s="123"/>
      <c r="V86" s="123"/>
      <c r="W86" s="123"/>
    </row>
    <row r="87" spans="2:23" x14ac:dyDescent="0.2">
      <c r="C87" s="123"/>
      <c r="D87" s="123"/>
      <c r="E87" s="123"/>
      <c r="F87" s="123"/>
      <c r="G87" s="123"/>
      <c r="H87" s="123"/>
      <c r="J87" s="123"/>
      <c r="K87" s="123"/>
      <c r="L87" s="123"/>
      <c r="M87" s="123"/>
      <c r="N87" s="123"/>
      <c r="O87" s="123"/>
      <c r="Q87" s="123"/>
      <c r="R87" s="123"/>
      <c r="S87" s="123"/>
      <c r="T87" s="123"/>
      <c r="U87" s="123"/>
      <c r="V87" s="123"/>
      <c r="W87" s="123"/>
    </row>
    <row r="88" spans="2:23" x14ac:dyDescent="0.2">
      <c r="C88" s="123"/>
      <c r="D88" s="123"/>
      <c r="E88" s="123"/>
      <c r="F88" s="123"/>
      <c r="G88" s="123"/>
      <c r="H88" s="123"/>
      <c r="J88" s="123"/>
      <c r="K88" s="123"/>
      <c r="L88" s="123"/>
      <c r="M88" s="123"/>
      <c r="N88" s="123"/>
      <c r="O88" s="123"/>
      <c r="Q88" s="123"/>
      <c r="R88" s="123"/>
      <c r="S88" s="123"/>
      <c r="T88" s="123"/>
      <c r="U88" s="123"/>
      <c r="V88" s="123"/>
      <c r="W88" s="123"/>
    </row>
    <row r="89" spans="2:23" x14ac:dyDescent="0.2">
      <c r="C89" s="28"/>
      <c r="D89" s="28"/>
      <c r="E89" s="28"/>
      <c r="F89" s="28"/>
      <c r="G89" s="28"/>
      <c r="H89" s="28"/>
      <c r="J89" s="28"/>
      <c r="K89" s="28"/>
      <c r="L89" s="28"/>
      <c r="M89" s="28"/>
      <c r="N89" s="28"/>
      <c r="O89" s="28"/>
      <c r="Q89" s="28"/>
      <c r="R89" s="28"/>
      <c r="S89" s="28"/>
      <c r="T89" s="28"/>
      <c r="U89" s="28"/>
      <c r="V89" s="28"/>
    </row>
    <row r="94" spans="2:23" x14ac:dyDescent="0.2">
      <c r="C94" s="123"/>
      <c r="D94" s="123"/>
      <c r="E94" s="123"/>
      <c r="F94" s="123"/>
      <c r="G94" s="123"/>
      <c r="H94" s="123"/>
      <c r="J94" s="123"/>
      <c r="K94" s="123"/>
      <c r="L94" s="123"/>
      <c r="M94" s="123"/>
      <c r="N94" s="123"/>
      <c r="O94" s="123"/>
      <c r="Q94" s="123"/>
      <c r="R94" s="123"/>
      <c r="S94" s="123"/>
      <c r="T94" s="123"/>
      <c r="U94" s="123"/>
      <c r="V94" s="123"/>
    </row>
    <row r="95" spans="2:23" x14ac:dyDescent="0.2">
      <c r="C95" s="123"/>
      <c r="D95" s="123"/>
      <c r="E95" s="123"/>
      <c r="F95" s="123"/>
      <c r="G95" s="123"/>
      <c r="H95" s="123"/>
      <c r="J95" s="123"/>
      <c r="K95" s="123"/>
      <c r="L95" s="123"/>
      <c r="M95" s="123"/>
      <c r="N95" s="123"/>
      <c r="O95" s="123"/>
      <c r="Q95" s="123"/>
      <c r="R95" s="123"/>
      <c r="S95" s="123"/>
      <c r="T95" s="123"/>
      <c r="U95" s="123"/>
      <c r="V95" s="123"/>
    </row>
    <row r="96" spans="2:23" x14ac:dyDescent="0.2">
      <c r="C96" s="123"/>
      <c r="D96" s="123"/>
      <c r="E96" s="123"/>
      <c r="F96" s="123"/>
      <c r="G96" s="123"/>
      <c r="H96" s="123"/>
      <c r="J96" s="123"/>
      <c r="K96" s="123"/>
      <c r="L96" s="123"/>
      <c r="M96" s="123"/>
      <c r="N96" s="123"/>
      <c r="O96" s="123"/>
      <c r="Q96" s="123"/>
      <c r="R96" s="123"/>
      <c r="S96" s="123"/>
      <c r="T96" s="123"/>
      <c r="U96" s="123"/>
      <c r="V96" s="123"/>
    </row>
    <row r="97" spans="3:22" x14ac:dyDescent="0.2">
      <c r="C97" s="123"/>
      <c r="D97" s="123"/>
      <c r="E97" s="123"/>
      <c r="F97" s="123"/>
      <c r="G97" s="123"/>
      <c r="H97" s="123"/>
      <c r="J97" s="123"/>
      <c r="K97" s="123"/>
      <c r="L97" s="123"/>
      <c r="M97" s="123"/>
      <c r="N97" s="123"/>
      <c r="O97" s="123"/>
      <c r="Q97" s="123"/>
      <c r="R97" s="123"/>
      <c r="S97" s="123"/>
      <c r="T97" s="123"/>
      <c r="U97" s="123"/>
      <c r="V97" s="123"/>
    </row>
    <row r="98" spans="3:22" x14ac:dyDescent="0.2">
      <c r="C98" s="123"/>
      <c r="D98" s="123"/>
      <c r="E98" s="123"/>
      <c r="F98" s="123"/>
      <c r="G98" s="123"/>
      <c r="H98" s="123"/>
      <c r="J98" s="123"/>
      <c r="K98" s="123"/>
      <c r="L98" s="123"/>
      <c r="M98" s="123"/>
      <c r="N98" s="123"/>
      <c r="O98" s="123"/>
      <c r="Q98" s="123"/>
      <c r="R98" s="123"/>
      <c r="S98" s="123"/>
      <c r="T98" s="123"/>
      <c r="U98" s="123"/>
      <c r="V98" s="123"/>
    </row>
    <row r="99" spans="3:22" x14ac:dyDescent="0.2">
      <c r="C99" s="123"/>
      <c r="D99" s="123"/>
      <c r="E99" s="123"/>
      <c r="F99" s="123"/>
      <c r="G99" s="123"/>
      <c r="H99" s="123"/>
      <c r="J99" s="123"/>
      <c r="K99" s="123"/>
      <c r="L99" s="123"/>
      <c r="M99" s="123"/>
      <c r="N99" s="123"/>
      <c r="O99" s="123"/>
      <c r="Q99" s="123"/>
      <c r="R99" s="123"/>
      <c r="S99" s="123"/>
      <c r="T99" s="123"/>
      <c r="U99" s="123"/>
      <c r="V99" s="123"/>
    </row>
    <row r="100" spans="3:22" x14ac:dyDescent="0.2">
      <c r="C100" s="123"/>
      <c r="D100" s="123"/>
      <c r="E100" s="123"/>
      <c r="F100" s="123"/>
      <c r="G100" s="123"/>
      <c r="H100" s="123"/>
      <c r="J100" s="123"/>
      <c r="K100" s="123"/>
      <c r="L100" s="123"/>
      <c r="M100" s="123"/>
      <c r="N100" s="123"/>
      <c r="O100" s="123"/>
      <c r="Q100" s="123"/>
      <c r="R100" s="123"/>
      <c r="S100" s="123"/>
      <c r="T100" s="123"/>
      <c r="U100" s="123"/>
      <c r="V100" s="123"/>
    </row>
    <row r="101" spans="3:22" x14ac:dyDescent="0.2">
      <c r="C101" s="123"/>
      <c r="D101" s="123"/>
      <c r="E101" s="123"/>
      <c r="F101" s="123"/>
      <c r="G101" s="123"/>
      <c r="H101" s="123"/>
      <c r="J101" s="123"/>
      <c r="K101" s="123"/>
      <c r="L101" s="123"/>
      <c r="M101" s="123"/>
      <c r="N101" s="123"/>
      <c r="O101" s="123"/>
      <c r="Q101" s="123"/>
      <c r="R101" s="123"/>
      <c r="S101" s="123"/>
      <c r="T101" s="123"/>
      <c r="U101" s="123"/>
      <c r="V101" s="123"/>
    </row>
    <row r="102" spans="3:22" x14ac:dyDescent="0.2">
      <c r="C102" s="123"/>
      <c r="D102" s="123"/>
      <c r="E102" s="123"/>
      <c r="F102" s="123"/>
      <c r="G102" s="123"/>
      <c r="H102" s="123"/>
      <c r="J102" s="123"/>
      <c r="K102" s="123"/>
      <c r="L102" s="123"/>
      <c r="M102" s="123"/>
      <c r="N102" s="123"/>
      <c r="O102" s="123"/>
      <c r="Q102" s="123"/>
      <c r="R102" s="123"/>
      <c r="S102" s="123"/>
      <c r="T102" s="123"/>
      <c r="U102" s="123"/>
      <c r="V102" s="123"/>
    </row>
    <row r="103" spans="3:22" x14ac:dyDescent="0.2">
      <c r="C103" s="123"/>
      <c r="D103" s="123"/>
      <c r="E103" s="123"/>
      <c r="F103" s="123"/>
      <c r="G103" s="123"/>
      <c r="H103" s="123"/>
      <c r="J103" s="123"/>
      <c r="K103" s="123"/>
      <c r="L103" s="123"/>
      <c r="M103" s="123"/>
      <c r="N103" s="123"/>
      <c r="O103" s="123"/>
      <c r="Q103" s="123"/>
      <c r="R103" s="123"/>
      <c r="S103" s="123"/>
      <c r="T103" s="123"/>
      <c r="U103" s="123"/>
      <c r="V103" s="123"/>
    </row>
    <row r="104" spans="3:22" x14ac:dyDescent="0.2">
      <c r="C104" s="123"/>
      <c r="D104" s="123"/>
      <c r="E104" s="123"/>
      <c r="F104" s="123"/>
      <c r="G104" s="123"/>
      <c r="H104" s="123"/>
      <c r="J104" s="123"/>
      <c r="K104" s="123"/>
      <c r="L104" s="123"/>
      <c r="M104" s="123"/>
      <c r="N104" s="123"/>
      <c r="O104" s="123"/>
      <c r="Q104" s="123"/>
      <c r="R104" s="123"/>
      <c r="S104" s="123"/>
      <c r="T104" s="123"/>
      <c r="U104" s="123"/>
      <c r="V104" s="123"/>
    </row>
    <row r="105" spans="3:22" x14ac:dyDescent="0.2">
      <c r="C105" s="123"/>
      <c r="D105" s="123"/>
      <c r="E105" s="123"/>
      <c r="F105" s="123"/>
      <c r="G105" s="123"/>
      <c r="H105" s="123"/>
      <c r="J105" s="123"/>
      <c r="K105" s="123"/>
      <c r="L105" s="123"/>
      <c r="M105" s="123"/>
      <c r="N105" s="123"/>
      <c r="O105" s="123"/>
      <c r="Q105" s="123"/>
      <c r="R105" s="123"/>
      <c r="S105" s="123"/>
      <c r="T105" s="123"/>
      <c r="U105" s="123"/>
      <c r="V105" s="123"/>
    </row>
    <row r="106" spans="3:22" x14ac:dyDescent="0.2">
      <c r="C106" s="123"/>
      <c r="D106" s="123"/>
      <c r="E106" s="123"/>
      <c r="F106" s="123"/>
      <c r="G106" s="123"/>
      <c r="H106" s="123"/>
      <c r="J106" s="123"/>
      <c r="K106" s="123"/>
      <c r="L106" s="123"/>
      <c r="M106" s="123"/>
      <c r="N106" s="123"/>
      <c r="O106" s="123"/>
      <c r="Q106" s="123"/>
      <c r="R106" s="123"/>
      <c r="S106" s="123"/>
      <c r="T106" s="123"/>
      <c r="U106" s="123"/>
      <c r="V106" s="123"/>
    </row>
    <row r="107" spans="3:22" x14ac:dyDescent="0.2">
      <c r="C107" s="123"/>
      <c r="D107" s="123"/>
      <c r="E107" s="123"/>
      <c r="F107" s="123"/>
      <c r="G107" s="123"/>
      <c r="H107" s="123"/>
      <c r="J107" s="123"/>
      <c r="K107" s="123"/>
      <c r="L107" s="123"/>
      <c r="M107" s="123"/>
      <c r="N107" s="123"/>
      <c r="O107" s="123"/>
      <c r="Q107" s="123"/>
      <c r="R107" s="123"/>
      <c r="S107" s="123"/>
      <c r="T107" s="123"/>
      <c r="U107" s="123"/>
      <c r="V107" s="123"/>
    </row>
    <row r="108" spans="3:22" x14ac:dyDescent="0.2">
      <c r="C108" s="123"/>
      <c r="D108" s="123"/>
      <c r="E108" s="123"/>
      <c r="F108" s="123"/>
      <c r="G108" s="123"/>
      <c r="H108" s="123"/>
      <c r="J108" s="123"/>
      <c r="K108" s="123"/>
      <c r="L108" s="123"/>
      <c r="M108" s="123"/>
      <c r="N108" s="123"/>
      <c r="O108" s="123"/>
      <c r="Q108" s="123"/>
      <c r="R108" s="123"/>
      <c r="S108" s="123"/>
      <c r="T108" s="123"/>
      <c r="U108" s="123"/>
      <c r="V108" s="123"/>
    </row>
    <row r="110" spans="3:22" x14ac:dyDescent="0.2">
      <c r="C110" s="28"/>
      <c r="D110" s="28"/>
      <c r="E110" s="28"/>
      <c r="F110" s="28"/>
      <c r="G110" s="28"/>
      <c r="H110" s="28"/>
      <c r="J110" s="28"/>
      <c r="K110" s="28"/>
      <c r="L110" s="28"/>
      <c r="M110" s="28"/>
      <c r="N110" s="28"/>
      <c r="O110" s="28"/>
      <c r="Q110" s="28"/>
      <c r="R110" s="28"/>
      <c r="S110" s="28"/>
      <c r="T110" s="28"/>
      <c r="U110" s="28"/>
      <c r="V110" s="28"/>
    </row>
    <row r="111" spans="3:22" x14ac:dyDescent="0.2">
      <c r="C111" s="28"/>
      <c r="D111" s="28"/>
      <c r="E111" s="28"/>
      <c r="F111" s="28"/>
      <c r="G111" s="28"/>
      <c r="H111" s="28"/>
      <c r="J111" s="28"/>
      <c r="K111" s="28"/>
      <c r="L111" s="28"/>
      <c r="M111" s="28"/>
      <c r="N111" s="28"/>
      <c r="O111" s="28"/>
      <c r="Q111" s="28"/>
      <c r="R111" s="28"/>
      <c r="S111" s="28"/>
      <c r="T111" s="28"/>
      <c r="U111" s="28"/>
      <c r="V111" s="28"/>
    </row>
    <row r="112" spans="3:22" x14ac:dyDescent="0.2">
      <c r="C112" s="28"/>
      <c r="D112" s="28"/>
      <c r="E112" s="28"/>
      <c r="F112" s="28"/>
      <c r="G112" s="28"/>
      <c r="H112" s="28"/>
      <c r="J112" s="28"/>
      <c r="K112" s="28"/>
      <c r="L112" s="28"/>
      <c r="M112" s="28"/>
      <c r="N112" s="28"/>
      <c r="O112" s="28"/>
      <c r="Q112" s="28"/>
      <c r="R112" s="28"/>
      <c r="S112" s="28"/>
      <c r="T112" s="28"/>
      <c r="U112" s="28"/>
      <c r="V112" s="28"/>
    </row>
    <row r="113" spans="3:22" x14ac:dyDescent="0.2">
      <c r="C113" s="28"/>
      <c r="D113" s="28"/>
      <c r="E113" s="28"/>
      <c r="F113" s="28"/>
      <c r="G113" s="28"/>
      <c r="H113" s="28"/>
      <c r="J113" s="28"/>
      <c r="K113" s="28"/>
      <c r="L113" s="28"/>
      <c r="M113" s="28"/>
      <c r="N113" s="28"/>
      <c r="O113" s="28"/>
      <c r="Q113" s="28"/>
      <c r="R113" s="28"/>
      <c r="S113" s="28"/>
      <c r="T113" s="28"/>
      <c r="U113" s="28"/>
      <c r="V113" s="28"/>
    </row>
    <row r="114" spans="3:22" x14ac:dyDescent="0.2">
      <c r="C114" s="28"/>
      <c r="D114" s="28"/>
      <c r="E114" s="28"/>
      <c r="F114" s="28"/>
      <c r="G114" s="28"/>
      <c r="H114" s="28"/>
      <c r="J114" s="28"/>
      <c r="K114" s="28"/>
      <c r="L114" s="28"/>
      <c r="M114" s="28"/>
      <c r="N114" s="28"/>
      <c r="O114" s="28"/>
      <c r="Q114" s="28"/>
      <c r="R114" s="28"/>
      <c r="S114" s="28"/>
      <c r="T114" s="28"/>
      <c r="U114" s="28"/>
      <c r="V114" s="28"/>
    </row>
    <row r="115" spans="3:22" x14ac:dyDescent="0.2">
      <c r="C115" s="123"/>
      <c r="D115" s="28"/>
      <c r="E115" s="28"/>
      <c r="F115" s="28"/>
      <c r="G115" s="28"/>
      <c r="H115" s="28"/>
      <c r="J115" s="28"/>
      <c r="K115" s="28"/>
      <c r="L115" s="28"/>
      <c r="M115" s="28"/>
      <c r="N115" s="28"/>
      <c r="O115" s="28"/>
      <c r="Q115" s="28"/>
      <c r="R115" s="28"/>
      <c r="S115" s="28"/>
      <c r="T115" s="28"/>
      <c r="U115" s="28"/>
      <c r="V115" s="28"/>
    </row>
    <row r="116" spans="3:22" x14ac:dyDescent="0.2">
      <c r="C116" s="123"/>
      <c r="D116" s="123"/>
      <c r="E116" s="123"/>
      <c r="F116" s="123"/>
      <c r="G116" s="123"/>
      <c r="H116" s="123"/>
      <c r="J116" s="123"/>
      <c r="K116" s="123"/>
      <c r="L116" s="123"/>
      <c r="M116" s="123"/>
      <c r="N116" s="123"/>
      <c r="O116" s="123"/>
      <c r="Q116" s="123"/>
      <c r="R116" s="123"/>
      <c r="S116" s="123"/>
      <c r="T116" s="123"/>
      <c r="U116" s="123"/>
      <c r="V116" s="123"/>
    </row>
    <row r="117" spans="3:22" x14ac:dyDescent="0.2">
      <c r="C117" s="123"/>
      <c r="D117" s="123"/>
      <c r="E117" s="123"/>
      <c r="F117" s="123"/>
      <c r="G117" s="123"/>
      <c r="H117" s="123"/>
      <c r="J117" s="123"/>
      <c r="K117" s="123"/>
      <c r="L117" s="123"/>
      <c r="M117" s="123"/>
      <c r="N117" s="123"/>
      <c r="O117" s="123"/>
      <c r="Q117" s="123"/>
      <c r="R117" s="123"/>
      <c r="S117" s="123"/>
      <c r="T117" s="123"/>
      <c r="U117" s="123"/>
      <c r="V117" s="123"/>
    </row>
    <row r="118" spans="3:22" x14ac:dyDescent="0.2">
      <c r="C118" s="123"/>
      <c r="D118" s="123"/>
      <c r="E118" s="123"/>
      <c r="F118" s="123"/>
      <c r="G118" s="123"/>
      <c r="H118" s="123"/>
      <c r="J118" s="123"/>
      <c r="K118" s="123"/>
      <c r="L118" s="123"/>
      <c r="M118" s="123"/>
      <c r="N118" s="123"/>
      <c r="O118" s="123"/>
      <c r="Q118" s="123"/>
      <c r="R118" s="123"/>
      <c r="S118" s="123"/>
      <c r="T118" s="123"/>
      <c r="U118" s="123"/>
      <c r="V118" s="123"/>
    </row>
    <row r="119" spans="3:22" x14ac:dyDescent="0.2">
      <c r="C119" s="123"/>
      <c r="D119" s="123"/>
      <c r="E119" s="123"/>
      <c r="F119" s="123"/>
      <c r="G119" s="123"/>
      <c r="H119" s="123"/>
      <c r="J119" s="123"/>
      <c r="K119" s="123"/>
      <c r="L119" s="123"/>
      <c r="M119" s="123"/>
      <c r="N119" s="123"/>
      <c r="O119" s="123"/>
      <c r="Q119" s="123"/>
      <c r="R119" s="123"/>
      <c r="S119" s="123"/>
      <c r="T119" s="123"/>
      <c r="U119" s="123"/>
      <c r="V119" s="123"/>
    </row>
    <row r="120" spans="3:22" x14ac:dyDescent="0.2">
      <c r="C120" s="123"/>
      <c r="D120" s="123"/>
      <c r="E120" s="123"/>
      <c r="F120" s="123"/>
      <c r="G120" s="123"/>
      <c r="H120" s="123"/>
      <c r="J120" s="123"/>
      <c r="K120" s="123"/>
      <c r="L120" s="123"/>
      <c r="M120" s="123"/>
      <c r="N120" s="123"/>
      <c r="O120" s="123"/>
      <c r="Q120" s="123"/>
      <c r="R120" s="123"/>
      <c r="S120" s="123"/>
      <c r="T120" s="123"/>
      <c r="U120" s="123"/>
      <c r="V120" s="123"/>
    </row>
    <row r="121" spans="3:22" x14ac:dyDescent="0.2">
      <c r="C121" s="123"/>
      <c r="D121" s="123"/>
      <c r="E121" s="123"/>
      <c r="F121" s="123"/>
      <c r="G121" s="123"/>
      <c r="H121" s="123"/>
      <c r="J121" s="123"/>
      <c r="K121" s="123"/>
      <c r="L121" s="123"/>
      <c r="M121" s="123"/>
      <c r="N121" s="123"/>
      <c r="O121" s="123"/>
      <c r="Q121" s="123"/>
      <c r="R121" s="123"/>
      <c r="S121" s="123"/>
      <c r="T121" s="123"/>
      <c r="U121" s="123"/>
      <c r="V121" s="123"/>
    </row>
    <row r="122" spans="3:22" x14ac:dyDescent="0.2">
      <c r="C122" s="123"/>
      <c r="D122" s="123"/>
      <c r="E122" s="123"/>
      <c r="F122" s="123"/>
      <c r="G122" s="123"/>
      <c r="H122" s="123"/>
      <c r="J122" s="123"/>
      <c r="K122" s="123"/>
      <c r="L122" s="123"/>
      <c r="M122" s="123"/>
      <c r="N122" s="123"/>
      <c r="O122" s="123"/>
      <c r="Q122" s="123"/>
      <c r="R122" s="123"/>
      <c r="S122" s="123"/>
      <c r="T122" s="123"/>
      <c r="U122" s="123"/>
      <c r="V122" s="123"/>
    </row>
    <row r="123" spans="3:22" x14ac:dyDescent="0.2">
      <c r="C123" s="123"/>
      <c r="D123" s="123"/>
      <c r="E123" s="123"/>
      <c r="F123" s="123"/>
      <c r="G123" s="123"/>
      <c r="H123" s="123"/>
      <c r="J123" s="123"/>
      <c r="K123" s="123"/>
      <c r="L123" s="123"/>
      <c r="M123" s="123"/>
      <c r="N123" s="123"/>
      <c r="O123" s="123"/>
      <c r="Q123" s="123"/>
      <c r="R123" s="123"/>
      <c r="S123" s="123"/>
      <c r="T123" s="123"/>
      <c r="U123" s="123"/>
      <c r="V123" s="123"/>
    </row>
    <row r="124" spans="3:22" x14ac:dyDescent="0.2">
      <c r="C124" s="123"/>
      <c r="D124" s="123"/>
      <c r="E124" s="123"/>
      <c r="F124" s="123"/>
      <c r="G124" s="123"/>
      <c r="H124" s="123"/>
      <c r="J124" s="123"/>
      <c r="K124" s="123"/>
      <c r="L124" s="123"/>
      <c r="M124" s="123"/>
      <c r="N124" s="123"/>
      <c r="O124" s="123"/>
      <c r="Q124" s="123"/>
      <c r="R124" s="123"/>
      <c r="S124" s="123"/>
      <c r="T124" s="123"/>
      <c r="U124" s="123"/>
      <c r="V124" s="123"/>
    </row>
    <row r="125" spans="3:22" x14ac:dyDescent="0.2">
      <c r="C125" s="123"/>
      <c r="D125" s="123"/>
      <c r="E125" s="123"/>
      <c r="F125" s="123"/>
      <c r="G125" s="123"/>
      <c r="H125" s="123"/>
      <c r="J125" s="123"/>
      <c r="K125" s="123"/>
      <c r="L125" s="123"/>
      <c r="M125" s="123"/>
      <c r="N125" s="123"/>
      <c r="O125" s="123"/>
      <c r="Q125" s="123"/>
      <c r="R125" s="123"/>
      <c r="S125" s="123"/>
      <c r="T125" s="123"/>
      <c r="U125" s="123"/>
      <c r="V125" s="123"/>
    </row>
    <row r="126" spans="3:22" x14ac:dyDescent="0.2">
      <c r="C126" s="123"/>
      <c r="D126" s="123"/>
      <c r="E126" s="123"/>
      <c r="F126" s="123"/>
      <c r="G126" s="123"/>
      <c r="H126" s="123"/>
      <c r="J126" s="123"/>
      <c r="K126" s="123"/>
      <c r="L126" s="123"/>
      <c r="M126" s="123"/>
      <c r="N126" s="123"/>
      <c r="O126" s="123"/>
      <c r="Q126" s="123"/>
      <c r="R126" s="123"/>
      <c r="S126" s="123"/>
      <c r="T126" s="123"/>
      <c r="U126" s="123"/>
      <c r="V126" s="123"/>
    </row>
    <row r="127" spans="3:22" x14ac:dyDescent="0.2">
      <c r="C127" s="123"/>
      <c r="D127" s="28"/>
      <c r="E127" s="28"/>
      <c r="F127" s="28"/>
      <c r="G127" s="28"/>
      <c r="H127" s="28"/>
      <c r="J127" s="28"/>
      <c r="K127" s="28"/>
      <c r="L127" s="28"/>
      <c r="M127" s="28"/>
      <c r="N127" s="28"/>
      <c r="O127" s="28"/>
      <c r="Q127" s="28"/>
      <c r="R127" s="28"/>
      <c r="S127" s="28"/>
      <c r="T127" s="28"/>
      <c r="U127" s="28"/>
      <c r="V127" s="28"/>
    </row>
    <row r="128" spans="3:22" x14ac:dyDescent="0.2">
      <c r="C128" s="28"/>
      <c r="D128" s="28"/>
      <c r="E128" s="28"/>
      <c r="F128" s="28"/>
      <c r="G128" s="28"/>
      <c r="H128" s="28"/>
      <c r="J128" s="28"/>
      <c r="K128" s="28"/>
      <c r="L128" s="28"/>
      <c r="M128" s="28"/>
      <c r="N128" s="28"/>
      <c r="O128" s="28"/>
      <c r="Q128" s="28"/>
      <c r="R128" s="28"/>
      <c r="S128" s="28"/>
      <c r="T128" s="28"/>
      <c r="U128" s="28"/>
      <c r="V128" s="28"/>
    </row>
    <row r="129" spans="3:22" x14ac:dyDescent="0.2">
      <c r="C129" s="28"/>
      <c r="D129" s="28"/>
      <c r="E129" s="28"/>
      <c r="F129" s="28"/>
      <c r="G129" s="28"/>
      <c r="H129" s="28"/>
      <c r="J129" s="28"/>
      <c r="K129" s="28"/>
      <c r="L129" s="28"/>
      <c r="M129" s="28"/>
      <c r="N129" s="28"/>
      <c r="O129" s="28"/>
      <c r="Q129" s="28"/>
      <c r="R129" s="28"/>
      <c r="S129" s="28"/>
      <c r="T129" s="28"/>
      <c r="U129" s="28"/>
      <c r="V129" s="28"/>
    </row>
    <row r="130" spans="3:22" x14ac:dyDescent="0.2">
      <c r="C130" s="28"/>
      <c r="D130" s="28"/>
      <c r="E130" s="28"/>
      <c r="F130" s="28"/>
      <c r="G130" s="28"/>
      <c r="H130" s="28"/>
      <c r="J130" s="28"/>
      <c r="K130" s="28"/>
      <c r="L130" s="28"/>
      <c r="M130" s="28"/>
      <c r="N130" s="28"/>
      <c r="O130" s="28"/>
      <c r="Q130" s="28"/>
      <c r="R130" s="28"/>
      <c r="S130" s="28"/>
      <c r="T130" s="28"/>
      <c r="U130" s="28"/>
      <c r="V130" s="28"/>
    </row>
    <row r="131" spans="3:22" x14ac:dyDescent="0.2">
      <c r="C131" s="28"/>
      <c r="D131" s="28"/>
      <c r="E131" s="28"/>
      <c r="F131" s="28"/>
      <c r="G131" s="28"/>
      <c r="H131" s="28"/>
      <c r="J131" s="28"/>
      <c r="K131" s="28"/>
      <c r="L131" s="28"/>
      <c r="M131" s="28"/>
      <c r="N131" s="28"/>
      <c r="O131" s="28"/>
      <c r="Q131" s="28"/>
      <c r="R131" s="28"/>
      <c r="S131" s="28"/>
      <c r="T131" s="28"/>
      <c r="U131" s="28"/>
      <c r="V131" s="28"/>
    </row>
    <row r="132" spans="3:22" x14ac:dyDescent="0.2">
      <c r="C132" s="123"/>
      <c r="D132" s="123"/>
      <c r="E132" s="123"/>
      <c r="F132" s="123"/>
      <c r="G132" s="123"/>
      <c r="H132" s="123"/>
      <c r="J132" s="123"/>
      <c r="K132" s="123"/>
      <c r="L132" s="123"/>
      <c r="M132" s="123"/>
      <c r="N132" s="123"/>
      <c r="O132" s="123"/>
      <c r="Q132" s="123"/>
      <c r="R132" s="123"/>
      <c r="S132" s="123"/>
      <c r="T132" s="123"/>
      <c r="U132" s="123"/>
      <c r="V132" s="123"/>
    </row>
    <row r="133" spans="3:22" x14ac:dyDescent="0.2">
      <c r="C133" s="123"/>
      <c r="D133" s="123"/>
      <c r="E133" s="123"/>
      <c r="F133" s="123"/>
      <c r="G133" s="123"/>
      <c r="H133" s="123"/>
      <c r="J133" s="123"/>
      <c r="K133" s="123"/>
      <c r="L133" s="123"/>
      <c r="M133" s="123"/>
      <c r="N133" s="123"/>
      <c r="O133" s="123"/>
      <c r="Q133" s="123"/>
      <c r="R133" s="123"/>
      <c r="S133" s="123"/>
      <c r="T133" s="123"/>
      <c r="U133" s="123"/>
      <c r="V133" s="123"/>
    </row>
    <row r="134" spans="3:22" x14ac:dyDescent="0.2">
      <c r="C134" s="123"/>
      <c r="D134" s="123"/>
      <c r="E134" s="123"/>
      <c r="F134" s="123"/>
      <c r="G134" s="123"/>
      <c r="H134" s="123"/>
      <c r="J134" s="123"/>
      <c r="K134" s="123"/>
      <c r="L134" s="123"/>
      <c r="M134" s="123"/>
      <c r="N134" s="123"/>
      <c r="O134" s="123"/>
      <c r="Q134" s="123"/>
      <c r="R134" s="123"/>
      <c r="S134" s="123"/>
      <c r="T134" s="123"/>
      <c r="U134" s="123"/>
      <c r="V134" s="123"/>
    </row>
    <row r="135" spans="3:22" x14ac:dyDescent="0.2">
      <c r="C135" s="123"/>
      <c r="D135" s="123"/>
      <c r="E135" s="123"/>
      <c r="F135" s="123"/>
      <c r="G135" s="123"/>
      <c r="H135" s="123"/>
      <c r="J135" s="123"/>
      <c r="K135" s="123"/>
      <c r="L135" s="123"/>
      <c r="M135" s="123"/>
      <c r="N135" s="123"/>
      <c r="O135" s="123"/>
      <c r="Q135" s="123"/>
      <c r="R135" s="123"/>
      <c r="S135" s="123"/>
      <c r="T135" s="123"/>
      <c r="U135" s="123"/>
      <c r="V135" s="123"/>
    </row>
    <row r="136" spans="3:22" x14ac:dyDescent="0.2">
      <c r="C136" s="123"/>
      <c r="D136" s="123"/>
      <c r="E136" s="123"/>
      <c r="F136" s="123"/>
      <c r="G136" s="123"/>
      <c r="H136" s="123"/>
      <c r="J136" s="123"/>
      <c r="K136" s="123"/>
      <c r="L136" s="123"/>
      <c r="M136" s="123"/>
      <c r="N136" s="123"/>
      <c r="O136" s="123"/>
      <c r="Q136" s="123"/>
      <c r="R136" s="123"/>
      <c r="S136" s="123"/>
      <c r="T136" s="123"/>
      <c r="U136" s="123"/>
      <c r="V136" s="123"/>
    </row>
    <row r="137" spans="3:22" x14ac:dyDescent="0.2">
      <c r="C137" s="123"/>
      <c r="D137" s="123"/>
      <c r="E137" s="123"/>
      <c r="F137" s="123"/>
      <c r="G137" s="123"/>
      <c r="H137" s="123"/>
      <c r="J137" s="123"/>
      <c r="K137" s="123"/>
      <c r="L137" s="123"/>
      <c r="M137" s="123"/>
      <c r="N137" s="123"/>
      <c r="O137" s="123"/>
      <c r="Q137" s="123"/>
      <c r="R137" s="123"/>
      <c r="S137" s="123"/>
      <c r="T137" s="123"/>
      <c r="U137" s="123"/>
      <c r="V137" s="123"/>
    </row>
    <row r="138" spans="3:22" x14ac:dyDescent="0.2">
      <c r="C138" s="123"/>
      <c r="D138" s="123"/>
      <c r="E138" s="123"/>
      <c r="F138" s="123"/>
      <c r="G138" s="123"/>
      <c r="H138" s="123"/>
      <c r="J138" s="123"/>
      <c r="K138" s="123"/>
      <c r="L138" s="123"/>
      <c r="M138" s="123"/>
      <c r="N138" s="123"/>
      <c r="O138" s="123"/>
      <c r="Q138" s="123"/>
      <c r="R138" s="123"/>
      <c r="S138" s="123"/>
      <c r="T138" s="123"/>
      <c r="U138" s="123"/>
      <c r="V138" s="123"/>
    </row>
    <row r="139" spans="3:22" x14ac:dyDescent="0.2">
      <c r="C139" s="123"/>
      <c r="D139" s="123"/>
      <c r="E139" s="123"/>
      <c r="F139" s="123"/>
      <c r="G139" s="123"/>
      <c r="H139" s="123"/>
      <c r="J139" s="123"/>
      <c r="K139" s="123"/>
      <c r="L139" s="123"/>
      <c r="M139" s="123"/>
      <c r="N139" s="123"/>
      <c r="O139" s="123"/>
      <c r="Q139" s="123"/>
      <c r="R139" s="123"/>
      <c r="S139" s="123"/>
      <c r="T139" s="123"/>
      <c r="U139" s="123"/>
      <c r="V139" s="123"/>
    </row>
    <row r="140" spans="3:22" x14ac:dyDescent="0.2">
      <c r="C140" s="123"/>
      <c r="D140" s="123"/>
      <c r="E140" s="123"/>
      <c r="F140" s="123"/>
      <c r="G140" s="123"/>
      <c r="H140" s="123"/>
      <c r="J140" s="123"/>
      <c r="K140" s="123"/>
      <c r="L140" s="123"/>
      <c r="M140" s="123"/>
      <c r="N140" s="123"/>
      <c r="O140" s="123"/>
      <c r="Q140" s="123"/>
      <c r="R140" s="123"/>
      <c r="S140" s="123"/>
      <c r="T140" s="123"/>
      <c r="U140" s="123"/>
      <c r="V140" s="123"/>
    </row>
    <row r="141" spans="3:22" x14ac:dyDescent="0.2">
      <c r="C141" s="123"/>
      <c r="D141" s="123"/>
      <c r="E141" s="123"/>
      <c r="F141" s="123"/>
      <c r="G141" s="123"/>
      <c r="H141" s="123"/>
      <c r="J141" s="123"/>
      <c r="K141" s="123"/>
      <c r="L141" s="123"/>
      <c r="M141" s="123"/>
      <c r="N141" s="123"/>
      <c r="O141" s="123"/>
      <c r="Q141" s="123"/>
      <c r="R141" s="123"/>
      <c r="S141" s="123"/>
      <c r="T141" s="123"/>
      <c r="U141" s="123"/>
      <c r="V141" s="123"/>
    </row>
    <row r="142" spans="3:22" x14ac:dyDescent="0.2">
      <c r="C142" s="123"/>
      <c r="D142" s="123"/>
      <c r="E142" s="123"/>
      <c r="F142" s="123"/>
      <c r="G142" s="123"/>
      <c r="H142" s="123"/>
      <c r="J142" s="123"/>
      <c r="K142" s="123"/>
      <c r="L142" s="123"/>
      <c r="M142" s="123"/>
      <c r="N142" s="123"/>
      <c r="O142" s="123"/>
      <c r="Q142" s="123"/>
      <c r="R142" s="123"/>
      <c r="S142" s="123"/>
      <c r="T142" s="123"/>
      <c r="U142" s="123"/>
      <c r="V142" s="123"/>
    </row>
    <row r="143" spans="3:22" x14ac:dyDescent="0.2">
      <c r="C143" s="123"/>
      <c r="D143" s="123"/>
      <c r="E143" s="123"/>
      <c r="F143" s="123"/>
      <c r="G143" s="123"/>
      <c r="H143" s="123"/>
      <c r="J143" s="123"/>
      <c r="K143" s="123"/>
      <c r="L143" s="123"/>
      <c r="M143" s="123"/>
      <c r="N143" s="123"/>
      <c r="O143" s="123"/>
      <c r="Q143" s="123"/>
      <c r="R143" s="123"/>
      <c r="S143" s="123"/>
      <c r="T143" s="123"/>
      <c r="U143" s="123"/>
      <c r="V143" s="123"/>
    </row>
    <row r="144" spans="3:22" x14ac:dyDescent="0.2">
      <c r="C144" s="123"/>
      <c r="D144" s="123"/>
      <c r="E144" s="123"/>
      <c r="F144" s="123"/>
      <c r="G144" s="123"/>
      <c r="H144" s="123"/>
      <c r="J144" s="123"/>
      <c r="K144" s="123"/>
      <c r="L144" s="123"/>
      <c r="M144" s="123"/>
      <c r="N144" s="123"/>
      <c r="O144" s="123"/>
      <c r="Q144" s="123"/>
      <c r="R144" s="123"/>
      <c r="S144" s="123"/>
      <c r="T144" s="123"/>
      <c r="U144" s="123"/>
      <c r="V144" s="123"/>
    </row>
    <row r="145" spans="3:22" x14ac:dyDescent="0.2">
      <c r="C145" s="123"/>
      <c r="D145" s="123"/>
      <c r="E145" s="123"/>
      <c r="F145" s="123"/>
      <c r="G145" s="123"/>
      <c r="H145" s="123"/>
      <c r="J145" s="123"/>
      <c r="K145" s="123"/>
      <c r="L145" s="123"/>
      <c r="M145" s="123"/>
      <c r="N145" s="123"/>
      <c r="O145" s="123"/>
      <c r="Q145" s="123"/>
      <c r="R145" s="123"/>
      <c r="S145" s="123"/>
      <c r="T145" s="123"/>
      <c r="U145" s="123"/>
      <c r="V145" s="123"/>
    </row>
    <row r="146" spans="3:22" x14ac:dyDescent="0.2">
      <c r="C146" s="123"/>
      <c r="D146" s="123"/>
      <c r="E146" s="123"/>
      <c r="F146" s="123"/>
      <c r="G146" s="123"/>
      <c r="H146" s="123"/>
      <c r="J146" s="123"/>
      <c r="K146" s="123"/>
      <c r="L146" s="123"/>
      <c r="M146" s="123"/>
      <c r="N146" s="123"/>
      <c r="O146" s="123"/>
      <c r="Q146" s="123"/>
      <c r="R146" s="123"/>
      <c r="S146" s="123"/>
      <c r="T146" s="123"/>
      <c r="U146" s="123"/>
      <c r="V146" s="123"/>
    </row>
    <row r="147" spans="3:22" x14ac:dyDescent="0.2">
      <c r="C147" s="123"/>
      <c r="D147" s="123"/>
      <c r="E147" s="123"/>
      <c r="F147" s="123"/>
      <c r="G147" s="123"/>
      <c r="H147" s="123"/>
      <c r="J147" s="123"/>
      <c r="K147" s="123"/>
      <c r="L147" s="123"/>
      <c r="M147" s="123"/>
      <c r="N147" s="123"/>
      <c r="O147" s="123"/>
      <c r="Q147" s="123"/>
      <c r="R147" s="123"/>
      <c r="S147" s="123"/>
      <c r="T147" s="123"/>
      <c r="U147" s="123"/>
      <c r="V147" s="123"/>
    </row>
  </sheetData>
  <mergeCells count="52"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8"/>
  <sheetViews>
    <sheetView workbookViewId="0">
      <selection activeCell="A16" sqref="A16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5" width="14.875" style="2" customWidth="1"/>
    <col min="6" max="6" width="16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.75" thickBot="1" x14ac:dyDescent="0.3">
      <c r="A3" s="9"/>
      <c r="B3" s="137" t="s">
        <v>133</v>
      </c>
      <c r="C3" s="137"/>
      <c r="D3" s="137"/>
    </row>
    <row r="4" spans="1:6" ht="15.75" customHeight="1" thickTop="1" x14ac:dyDescent="0.2">
      <c r="B4" s="216"/>
      <c r="C4" s="219" t="s">
        <v>228</v>
      </c>
      <c r="D4" s="219" t="s">
        <v>178</v>
      </c>
      <c r="E4" s="219" t="s">
        <v>229</v>
      </c>
      <c r="F4" s="205" t="s">
        <v>239</v>
      </c>
    </row>
    <row r="5" spans="1:6" x14ac:dyDescent="0.2">
      <c r="B5" s="217"/>
      <c r="C5" s="220"/>
      <c r="D5" s="220"/>
      <c r="E5" s="220"/>
      <c r="F5" s="210"/>
    </row>
    <row r="6" spans="1:6" ht="15.75" thickBot="1" x14ac:dyDescent="0.25">
      <c r="B6" s="218"/>
      <c r="C6" s="221"/>
      <c r="D6" s="221"/>
      <c r="E6" s="221"/>
      <c r="F6" s="206"/>
    </row>
    <row r="7" spans="1:6" ht="16.5" thickTop="1" thickBot="1" x14ac:dyDescent="0.25">
      <c r="B7" s="30" t="s">
        <v>134</v>
      </c>
      <c r="C7" s="42">
        <f t="shared" ref="C7" si="0">SUM(C8:C10)</f>
        <v>114</v>
      </c>
      <c r="D7" s="42">
        <f t="shared" ref="D7:E7" si="1">SUM(D8:D10)</f>
        <v>108</v>
      </c>
      <c r="E7" s="42">
        <f t="shared" si="1"/>
        <v>106</v>
      </c>
      <c r="F7" s="43">
        <f>C7/E7-1</f>
        <v>7.547169811320753E-2</v>
      </c>
    </row>
    <row r="8" spans="1:6" ht="16.5" thickTop="1" thickBot="1" x14ac:dyDescent="0.25">
      <c r="B8" s="12" t="s">
        <v>135</v>
      </c>
      <c r="C8" s="44">
        <v>79</v>
      </c>
      <c r="D8" s="44">
        <v>79</v>
      </c>
      <c r="E8" s="44">
        <v>81</v>
      </c>
      <c r="F8" s="33">
        <f>C8/E8-1</f>
        <v>-2.4691358024691357E-2</v>
      </c>
    </row>
    <row r="9" spans="1:6" ht="16.5" thickTop="1" thickBot="1" x14ac:dyDescent="0.25">
      <c r="B9" s="12" t="s">
        <v>136</v>
      </c>
      <c r="C9" s="44">
        <v>10</v>
      </c>
      <c r="D9" s="44">
        <v>10</v>
      </c>
      <c r="E9" s="44">
        <v>10</v>
      </c>
      <c r="F9" s="33">
        <f>C9/E9-1</f>
        <v>0</v>
      </c>
    </row>
    <row r="10" spans="1:6" ht="16.5" thickTop="1" thickBot="1" x14ac:dyDescent="0.25">
      <c r="B10" s="12" t="s">
        <v>137</v>
      </c>
      <c r="C10" s="44">
        <v>25</v>
      </c>
      <c r="D10" s="44">
        <v>19</v>
      </c>
      <c r="E10" s="44">
        <v>15</v>
      </c>
      <c r="F10" s="33">
        <f>C10/E10-1</f>
        <v>0.66666666666666674</v>
      </c>
    </row>
    <row r="11" spans="1:6" ht="16.5" thickTop="1" thickBot="1" x14ac:dyDescent="0.25">
      <c r="B11" s="12"/>
      <c r="C11" s="44"/>
      <c r="D11" s="44"/>
      <c r="E11" s="44"/>
      <c r="F11" s="45"/>
    </row>
    <row r="12" spans="1:6" ht="16.5" thickTop="1" thickBot="1" x14ac:dyDescent="0.25">
      <c r="B12" s="34" t="s">
        <v>138</v>
      </c>
      <c r="C12" s="46">
        <f t="shared" ref="C12" si="2">SUM(C13:C15)</f>
        <v>19403</v>
      </c>
      <c r="D12" s="46">
        <f t="shared" ref="D12:E12" si="3">SUM(D13:D15)</f>
        <v>18824</v>
      </c>
      <c r="E12" s="46">
        <f t="shared" si="3"/>
        <v>18587</v>
      </c>
      <c r="F12" s="43">
        <f>C12/E12-1</f>
        <v>4.3901651692042742E-2</v>
      </c>
    </row>
    <row r="13" spans="1:6" ht="16.5" thickTop="1" thickBot="1" x14ac:dyDescent="0.25">
      <c r="B13" s="12" t="s">
        <v>135</v>
      </c>
      <c r="C13" s="47">
        <v>15092</v>
      </c>
      <c r="D13" s="47">
        <v>15298</v>
      </c>
      <c r="E13" s="47">
        <v>15462</v>
      </c>
      <c r="F13" s="33">
        <f>C13/E13-1</f>
        <v>-2.3929633941275341E-2</v>
      </c>
    </row>
    <row r="14" spans="1:6" ht="16.5" thickTop="1" thickBot="1" x14ac:dyDescent="0.25">
      <c r="B14" s="12" t="s">
        <v>136</v>
      </c>
      <c r="C14" s="47">
        <v>1571</v>
      </c>
      <c r="D14" s="47">
        <v>1570</v>
      </c>
      <c r="E14" s="47">
        <v>1570</v>
      </c>
      <c r="F14" s="33">
        <f>C14/E14-1</f>
        <v>6.3694267515934655E-4</v>
      </c>
    </row>
    <row r="15" spans="1:6" ht="16.5" thickTop="1" thickBot="1" x14ac:dyDescent="0.25">
      <c r="B15" s="12" t="s">
        <v>137</v>
      </c>
      <c r="C15" s="47">
        <v>2740</v>
      </c>
      <c r="D15" s="47">
        <f>1811+1+144</f>
        <v>1956</v>
      </c>
      <c r="E15" s="47">
        <v>1555</v>
      </c>
      <c r="F15" s="33">
        <f>C15/E15-1</f>
        <v>0.76205787781350476</v>
      </c>
    </row>
    <row r="16" spans="1:6" ht="15.75" thickTop="1" x14ac:dyDescent="0.2">
      <c r="B16" s="22"/>
      <c r="C16" s="22"/>
      <c r="D16" s="22"/>
      <c r="E16" s="28"/>
      <c r="F16" s="28"/>
    </row>
    <row r="17" spans="5:6" x14ac:dyDescent="0.2">
      <c r="E17" s="5"/>
      <c r="F17" s="5"/>
    </row>
    <row r="18" spans="5:6" x14ac:dyDescent="0.2">
      <c r="E18" s="5"/>
      <c r="F18" s="5"/>
    </row>
    <row r="19" spans="5:6" x14ac:dyDescent="0.2">
      <c r="E19" s="5"/>
      <c r="F19" s="5"/>
    </row>
    <row r="20" spans="5:6" x14ac:dyDescent="0.2">
      <c r="E20" s="5"/>
      <c r="F20" s="5"/>
    </row>
    <row r="21" spans="5:6" x14ac:dyDescent="0.2">
      <c r="E21" s="5"/>
      <c r="F21" s="5"/>
    </row>
    <row r="22" spans="5:6" x14ac:dyDescent="0.2">
      <c r="E22" s="5"/>
      <c r="F22" s="5"/>
    </row>
    <row r="23" spans="5:6" x14ac:dyDescent="0.2">
      <c r="E23" s="5"/>
      <c r="F23" s="5"/>
    </row>
    <row r="24" spans="5:6" x14ac:dyDescent="0.2">
      <c r="E24" s="5"/>
      <c r="F24" s="5"/>
    </row>
    <row r="25" spans="5:6" x14ac:dyDescent="0.2">
      <c r="E25" s="5"/>
      <c r="F25" s="5"/>
    </row>
    <row r="26" spans="5:6" x14ac:dyDescent="0.2">
      <c r="E26" s="5"/>
      <c r="F26" s="5"/>
    </row>
    <row r="27" spans="5:6" x14ac:dyDescent="0.2">
      <c r="E27" s="5"/>
      <c r="F27" s="5"/>
    </row>
    <row r="28" spans="5:6" x14ac:dyDescent="0.2">
      <c r="E28" s="5"/>
      <c r="F28" s="5"/>
    </row>
  </sheetData>
  <mergeCells count="5">
    <mergeCell ref="B4:B6"/>
    <mergeCell ref="F4:F6"/>
    <mergeCell ref="E4:E6"/>
    <mergeCell ref="D4:D6"/>
    <mergeCell ref="C4:C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Segment reporting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'Segment reporting'!_Toc293035359</vt:lpstr>
      <vt:lpstr>Shareholders!_Toc293035359</vt:lpstr>
      <vt:lpstr>'Statement of cash flows'!_Toc293035359</vt:lpstr>
      <vt:lpstr>'Structure of the Group'!_Toc293035359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GASIOR Piotr</cp:lastModifiedBy>
  <cp:lastPrinted>2015-07-28T09:40:56Z</cp:lastPrinted>
  <dcterms:created xsi:type="dcterms:W3CDTF">2014-05-05T23:42:10Z</dcterms:created>
  <dcterms:modified xsi:type="dcterms:W3CDTF">2016-07-28T07:58:09Z</dcterms:modified>
</cp:coreProperties>
</file>