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0" yWindow="30" windowWidth="17415" windowHeight="12825" tabRatio="852" activeTab="0"/>
  </bookViews>
  <sheets>
    <sheet name="Spis treści" sheetId="1" r:id="rId1"/>
    <sheet name="RZiS i spr. z całkowitych doch." sheetId="2" r:id="rId2"/>
    <sheet name="Spr. z sytuacji finansowej" sheetId="3" r:id="rId3"/>
    <sheet name="Zmiany w kapitale" sheetId="4" r:id="rId4"/>
    <sheet name="Przepływy pieniężne" sheetId="5" r:id="rId5"/>
    <sheet name="Spr. segmentowa" sheetId="6" r:id="rId6"/>
    <sheet name="RZiS_analityczny" sheetId="7" r:id="rId7"/>
    <sheet name="Wskaźniki operacyjne" sheetId="8" r:id="rId8"/>
    <sheet name="Baza hotelowa" sheetId="9" r:id="rId9"/>
    <sheet name="Klienci" sheetId="10" r:id="rId10"/>
    <sheet name="Zatrudnienie" sheetId="11" r:id="rId11"/>
    <sheet name="Struktura Grupy" sheetId="12" r:id="rId12"/>
    <sheet name="Akcjonariat" sheetId="13" r:id="rId13"/>
  </sheets>
  <externalReferences>
    <externalReference r:id="rId16"/>
  </externalReferences>
  <definedNames>
    <definedName name="_Toc293035359" localSheetId="12">'Akcjonariat'!$B$3</definedName>
    <definedName name="_Toc293035359" localSheetId="8">'Baza hotelowa'!$B$3</definedName>
    <definedName name="_Toc293035359" localSheetId="9">'Klienci'!$B$3</definedName>
    <definedName name="_Toc293035359" localSheetId="4">'Przepływy pieniężne'!$B$3</definedName>
    <definedName name="_Toc293035359" localSheetId="6">'RZiS_analityczny'!$B$3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'Zatrudnienie'!$B$3</definedName>
    <definedName name="_xlnm.Print_Area" localSheetId="6">'RZiS_analityczny'!$B$2:$K$12</definedName>
    <definedName name="_xlnm.Print_Area" localSheetId="7">'Wskaźniki operacyjne'!$B$3:$K$17</definedName>
  </definedNames>
  <calcPr fullCalcOnLoad="1"/>
</workbook>
</file>

<file path=xl/sharedStrings.xml><?xml version="1.0" encoding="utf-8"?>
<sst xmlns="http://schemas.openxmlformats.org/spreadsheetml/2006/main" count="754" uniqueCount="330">
  <si>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</si>
  <si>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</si>
  <si>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</si>
  <si>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</si>
  <si>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</si>
  <si>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</si>
  <si>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</si>
  <si>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</si>
  <si>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</si>
  <si>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</si>
  <si>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Inne inwestycje długoterminowe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</si>
  <si>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</si>
  <si>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</si>
  <si>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</si>
  <si>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</si>
  <si>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</si>
  <si>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</si>
  <si>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</si>
  <si>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</si>
  <si>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</si>
  <si>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</si>
  <si>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</si>
  <si>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</si>
  <si>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</si>
  <si>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</si>
  <si>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</si>
  <si>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</si>
  <si>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</si>
  <si>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</si>
  <si>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</si>
  <si>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</si>
  <si>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</si>
  <si>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</si>
  <si>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</si>
  <si>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</si>
  <si>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</si>
  <si>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</si>
  <si>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</si>
  <si>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</si>
  <si>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</si>
  <si>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</si>
  <si>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</si>
  <si>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</si>
  <si>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</si>
  <si>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</si>
  <si>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</si>
  <si>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</si>
  <si>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</si>
  <si>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</si>
  <si>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</si>
  <si>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Inne aktywa długoterminowe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</si>
  <si>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</si>
  <si>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</si>
  <si>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</si>
  <si>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</si>
  <si>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</si>
  <si>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</si>
  <si>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</si>
  <si>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</si>
  <si>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</si>
  <si>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</si>
  <si>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</si>
  <si>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</si>
  <si>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</si>
  <si>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</si>
  <si>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</si>
  <si>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</si>
  <si>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</si>
  <si>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</si>
  <si>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</si>
  <si>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</si>
  <si>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</si>
  <si>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</si>
  <si>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</si>
  <si>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</si>
  <si>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</si>
  <si>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</si>
  <si>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</si>
  <si>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</si>
  <si>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</si>
  <si>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</si>
  <si>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</si>
  <si>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</si>
  <si>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</si>
  <si>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</si>
  <si>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</si>
  <si>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</si>
  <si>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</si>
  <si>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</si>
  <si>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</si>
  <si>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</si>
  <si>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>Dwanaście miesięcy zakończonych 31 grudnia 2014 roku</t>
  </si>
  <si>
    <t>Stan na 01.01.2014</t>
  </si>
  <si>
    <t xml:space="preserve">- zysk netto za okres    </t>
  </si>
  <si>
    <t>- inne całkowite dochody/(straty)</t>
  </si>
  <si>
    <t>Całkowite dochody za okres</t>
  </si>
  <si>
    <t>- dywidendy</t>
  </si>
  <si>
    <t>Stan na 31.12.2014</t>
  </si>
  <si>
    <t>Stan na 01.01.2015</t>
  </si>
  <si>
    <t>Całkowite dochody/(straty) za okres</t>
  </si>
  <si>
    <t>- rozliczenie połączenia pod wspólną kontrolą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</si>
  <si>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</si>
  <si>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</si>
  <si>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</si>
  <si>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</si>
  <si>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</si>
  <si>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</si>
  <si>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</si>
  <si>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</si>
  <si>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</si>
  <si>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</si>
  <si>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</si>
  <si>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</si>
  <si>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</si>
  <si>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Zmiana w %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</si>
  <si>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</si>
  <si>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</si>
  <si>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</si>
  <si>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</si>
  <si>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</si>
  <si>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</si>
  <si>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</si>
  <si>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</si>
  <si>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</si>
  <si>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Pro forma</t>
  </si>
  <si>
    <t>Dane raportowane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</si>
  <si>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</si>
  <si>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</si>
  <si>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</si>
  <si>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</si>
  <si>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</si>
  <si>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</si>
  <si>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</si>
  <si>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</si>
  <si>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Dane pro forma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</si>
  <si>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</si>
  <si>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</si>
  <si>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</si>
  <si>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</si>
  <si>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</si>
  <si>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</si>
  <si>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</si>
  <si>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</si>
  <si>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</si>
  <si>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</si>
  <si>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</si>
  <si>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</si>
  <si>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Przychody ze sprzedaży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</si>
  <si>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</si>
  <si>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</si>
  <si>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</si>
  <si>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</si>
  <si>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</si>
  <si>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</si>
  <si>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Podstawowa i rozwodniony zysk (strata) przypisana akcjonariuszom jednostki dominującej za okres (w zł)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</si>
  <si>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</si>
  <si>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</si>
  <si>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</si>
  <si>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-</t>
  </si>
  <si>
    <t>Accor S.A.</t>
  </si>
  <si>
    <t>w tym: spółka zależna Accor S.A. Polska Sp. z o.o.</t>
  </si>
  <si>
    <t>Aviva Otwarty Fundusz Emerytalny Aviva BZ WBK</t>
  </si>
  <si>
    <t>Skonsolidowany rachunek zysków i strat w ujęciu analitycznym</t>
  </si>
  <si>
    <t>Kapitał
z przeliczenia 
jednostek zagranicznych</t>
  </si>
  <si>
    <t xml:space="preserve"> 31.12.2014</t>
  </si>
  <si>
    <t>Przychody segmentu, w tym:</t>
  </si>
  <si>
    <t>* Obejmują wyniki hoteli własnych i leasingowanych spółek: Orbis S.A., Hekon – Hotele Ekonomiczne S.A., Hotel Muranowska Sp. z o.o., Hotek Polska Sp. z o.o., UAB Hekon, Katerinska Hotel s.r.o., Accor Pannonia Hotels Zrt., Accor Pannonia Slovakia, Accor Hotels Romania S.R.L.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</si>
  <si>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</si>
  <si>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</si>
  <si>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</si>
  <si>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Zysk netto za okres</t>
  </si>
  <si>
    <t>Zysk przed opodatkowaniem</t>
  </si>
  <si>
    <t>Zysk z działalności operacyjnej</t>
  </si>
  <si>
    <t>Zysk z działalności operacyjnej bez zdarzeń jednorazowych</t>
  </si>
  <si>
    <t>Zysk na jedną akcję zwykłą</t>
  </si>
  <si>
    <t>Zobowiązania związane z aktywami zaklasyfikowanymi jako przeznaczone do sprzedaży</t>
  </si>
  <si>
    <t>Przychody ze sprzedaży udziałów w jednostkach powiązanych</t>
  </si>
  <si>
    <t>Spłaty kredytów i pożyczek</t>
  </si>
  <si>
    <t>Zysk na sprzedaży udziałów jednostek podporządkowanych</t>
  </si>
  <si>
    <t>7,0 pp</t>
  </si>
  <si>
    <t xml:space="preserve"> 30.06.2015</t>
  </si>
  <si>
    <r>
      <t>Aktywa</t>
    </r>
    <r>
      <rPr>
        <sz val="9"/>
        <color indexed="9"/>
        <rFont val="Arial"/>
        <family val="2"/>
      </rPr>
      <t xml:space="preserve"> </t>
    </r>
  </si>
  <si>
    <r>
      <t>Pasywa</t>
    </r>
    <r>
      <rPr>
        <sz val="9"/>
        <color indexed="9"/>
        <rFont val="Arial"/>
        <family val="2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</si>
  <si>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</si>
  <si>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</si>
  <si>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</si>
  <si>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</si>
  <si>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III kwartał 2015</t>
  </si>
  <si>
    <t>III kwartał 2014</t>
  </si>
  <si>
    <t xml:space="preserve"> 30.09.2015</t>
  </si>
  <si>
    <t>Dziewięć miesięcy zakończonych 30 września 2015 roku</t>
  </si>
  <si>
    <t>Stan na 30.09.2015</t>
  </si>
  <si>
    <t>Podwyższenie kapitału zakładowego w podmiotach powiązanych</t>
  </si>
  <si>
    <t>Dywidendy i inne wypłaty na rzecz właścicieli</t>
  </si>
  <si>
    <t>III kwartał 2015/
III kwartał 2014 Dane pro forma</t>
  </si>
  <si>
    <t>6,0 pp</t>
  </si>
  <si>
    <t>8,0 pp</t>
  </si>
  <si>
    <t>7,8 pp</t>
  </si>
  <si>
    <t>8,1 pp</t>
  </si>
  <si>
    <t>8,2 pp</t>
  </si>
  <si>
    <t>7,1 pp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</si>
  <si>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</si>
  <si>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</si>
  <si>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</si>
  <si>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</si>
  <si>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</si>
  <si>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Całkowite dochody/staty za okres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</si>
  <si>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</si>
  <si>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</si>
  <si>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</si>
  <si>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</si>
  <si>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</si>
  <si>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</si>
  <si>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</si>
  <si>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III kwartał 2015
/III kwartał 2014 
pro forma</t>
  </si>
  <si>
    <t>II kwartał 2015</t>
  </si>
  <si>
    <t>I kwartał 2015</t>
  </si>
  <si>
    <t>II kwartał 2014</t>
  </si>
  <si>
    <t>I kwartał 2014</t>
  </si>
  <si>
    <t>Zmiana stanu zobowiązań krótkoterminowych, z wyjątkiem pożyczek i kredytów</t>
  </si>
  <si>
    <t>Różnice kursowe z przeliczenia jednostek zagranicznych</t>
  </si>
  <si>
    <t>Udział w (zyskach)/stratach netto jednostek stowarzyszonych</t>
  </si>
  <si>
    <t>Emisja obligacji</t>
  </si>
  <si>
    <t>Wartość skonsolidowana
- III kwartał 2015 roku</t>
  </si>
  <si>
    <t>Wartość skonsolidowana
- III kwartał 2014 roku
dane raportowane</t>
  </si>
  <si>
    <t>Wartość skonsolidowana
- III kwartał 2014 roku
dane pro forma</t>
  </si>
  <si>
    <t>Wartość skonsolidowana
- II kwartał 2015 roku</t>
  </si>
  <si>
    <t>Wartość skonsolidowana
- II kwartał 2014 roku
dane pro forma</t>
  </si>
  <si>
    <t>Wartość skonsolidowana
- II kwartał 2014 roku
dane raportowane</t>
  </si>
  <si>
    <t>Wartość skonsolidowana
- I kwartał 2015 roku</t>
  </si>
  <si>
    <t>Wartość skonsolidowana
- I kwartał 2014 roku
dane pro forma</t>
  </si>
  <si>
    <t>Wartość skonsolidowana
- I kwartał 2014 roku
dane raportowane</t>
  </si>
  <si>
    <t xml:space="preserve">Sprawozdawczość według segmentów </t>
  </si>
  <si>
    <r>
      <t xml:space="preserve">Skonsolidowane przychody ze sprzedaży i EBITDAR w podziale na segmenty geograficzne </t>
    </r>
    <r>
      <rPr>
        <sz val="9"/>
        <color indexed="9"/>
        <rFont val="Arial"/>
        <family val="2"/>
      </rPr>
      <t>[mln zł]</t>
    </r>
  </si>
  <si>
    <t>II kwartał 2015
/II kwartał 2014 
pro forma</t>
  </si>
  <si>
    <t>I kwartał 2015
/I kwartał 2014 
pro forma</t>
  </si>
  <si>
    <t>II kwartał 2015/
II kwartał 2014 Dane pro forma</t>
  </si>
  <si>
    <t>9,4 pp</t>
  </si>
  <si>
    <t>5,4 pp</t>
  </si>
  <si>
    <t>4,8 pp</t>
  </si>
  <si>
    <t>2,8 pp</t>
  </si>
  <si>
    <t>8,9 pp</t>
  </si>
  <si>
    <t>7,0 p.p.</t>
  </si>
  <si>
    <t>7,1 p.p.</t>
  </si>
  <si>
    <t>6,9 p.p.</t>
  </si>
  <si>
    <t>9,0 p.p.</t>
  </si>
  <si>
    <t>4,3 p.p.</t>
  </si>
  <si>
    <t>-0,4 p.p.</t>
  </si>
  <si>
    <t>3,2 p.p.</t>
  </si>
  <si>
    <t>2,4 p.p.</t>
  </si>
  <si>
    <t>-2,1 p.p.</t>
  </si>
  <si>
    <t>6,4 p.p.</t>
  </si>
  <si>
    <t>6,3 p.p.</t>
  </si>
  <si>
    <t>17,1 p.p.</t>
  </si>
  <si>
    <t>12,5 p.p.</t>
  </si>
  <si>
    <t>-2,5 p.p.</t>
  </si>
  <si>
    <t>31.03.2015</t>
  </si>
  <si>
    <t>Nationale-Nederlanden Otwarty Fundusz Emerytalny (dawniej: ING Otwarty Fundusz Emerytalny)</t>
  </si>
  <si>
    <t>I kwartał 2015/
I kwartał 2014 Dane pro forma</t>
  </si>
  <si>
    <t>17,9 p.p.</t>
  </si>
  <si>
    <t>8,5 p.p.</t>
  </si>
  <si>
    <t>15,2 p.p.</t>
  </si>
  <si>
    <t>7,7 p.p.</t>
  </si>
  <si>
    <t>9,5 p.p.</t>
  </si>
  <si>
    <t>5,9 p.p.</t>
  </si>
  <si>
    <t>6,5 p.p.</t>
  </si>
  <si>
    <t>8,4 p.p.</t>
  </si>
  <si>
    <t>5,6 p.p.</t>
  </si>
  <si>
    <t>6,0 p.p.</t>
  </si>
  <si>
    <t>5,7 p.p.</t>
  </si>
  <si>
    <t>10,2 p.p.</t>
  </si>
  <si>
    <t>5,2 p.p.</t>
  </si>
  <si>
    <t>IV kwartał 2015</t>
  </si>
  <si>
    <t>IV kwartał 2014</t>
  </si>
  <si>
    <t>Wartość skonsolidowana
- IV kwartał 2015 roku</t>
  </si>
  <si>
    <t>Wartość skonsolidowana
- IV kwartał 2014 roku
dane pro forma</t>
  </si>
  <si>
    <t>Wartość skonsolidowana
- IV kwartał 2014 roku
dane raportowane</t>
  </si>
  <si>
    <t>Wartość skonsolidowana 
- 2015 rok</t>
  </si>
  <si>
    <t>Wartość skonsolidowana
- 2014 rok
dane pro forma</t>
  </si>
  <si>
    <t>Wartość skonsolidowana
- 2014 rok
dane raportowane</t>
  </si>
  <si>
    <r>
      <t xml:space="preserve">2015 </t>
    </r>
    <r>
      <rPr>
        <sz val="9"/>
        <color indexed="9"/>
        <rFont val="Arial"/>
        <family val="2"/>
      </rPr>
      <t>[tys. zł]</t>
    </r>
  </si>
  <si>
    <r>
      <t xml:space="preserve">2014 - dane pro forma </t>
    </r>
    <r>
      <rPr>
        <sz val="9"/>
        <color indexed="9"/>
        <rFont val="Arial"/>
        <family val="2"/>
      </rPr>
      <t>[tys. zł]</t>
    </r>
  </si>
  <si>
    <r>
      <t xml:space="preserve">2014  - dane raportowane </t>
    </r>
    <r>
      <rPr>
        <sz val="9"/>
        <color indexed="9"/>
        <rFont val="Arial"/>
        <family val="2"/>
      </rPr>
      <t>[tys. zł]</t>
    </r>
  </si>
  <si>
    <t>IV kwartał 2015
/IV kwartał 2014 
pro forma</t>
  </si>
  <si>
    <t>IV kwartał 2015/
IV kwartał 2014 Dane pro forma</t>
  </si>
  <si>
    <t>IVI kwartał 2015/
IV kwartał 2014 Dane pro forma</t>
  </si>
  <si>
    <t>2015/2014 
Dane pro forma</t>
  </si>
  <si>
    <t xml:space="preserve"> 31.12.2015</t>
  </si>
  <si>
    <t>31.12.2015/
31.12.2014
Pro forma</t>
  </si>
  <si>
    <t>Aktualizacja wartości aktywów trwałych</t>
  </si>
  <si>
    <t>2015/2014 
pro forma</t>
  </si>
  <si>
    <t>1,5 p.p.</t>
  </si>
  <si>
    <t>2,7 p.p.</t>
  </si>
  <si>
    <t>2,0 p.p.</t>
  </si>
  <si>
    <t>4,8 p.p.</t>
  </si>
  <si>
    <t>5,1 p.p.</t>
  </si>
  <si>
    <t>4,4 pp</t>
  </si>
  <si>
    <t>9,1 pp</t>
  </si>
  <si>
    <t>6,8 pp</t>
  </si>
  <si>
    <t>3,5 p.p.</t>
  </si>
  <si>
    <t>4,5 p.p.</t>
  </si>
  <si>
    <t>2,4 pp</t>
  </si>
  <si>
    <t>-1,5 pp</t>
  </si>
  <si>
    <t>6,7 pp</t>
  </si>
  <si>
    <t>1,6 pp</t>
  </si>
  <si>
    <t>7,8 p.p.</t>
  </si>
  <si>
    <t>6,2 p.p.</t>
  </si>
  <si>
    <t>4,1 p.p.</t>
  </si>
  <si>
    <t>6,7 p.p.</t>
  </si>
  <si>
    <t>-1,9 p.p.</t>
  </si>
  <si>
    <t>2,1 p.p.</t>
  </si>
  <si>
    <t>Dwanaście miesięcy zakończonych 31 grudnia 2015 roku</t>
  </si>
  <si>
    <t>Stan na 31.12.2015</t>
  </si>
  <si>
    <t>Inne wydatki inwestycyjne</t>
  </si>
  <si>
    <t xml:space="preserve">* Jednostka stowarzyszona ujmowana w skonsolidowanym sprawozdaniu finansowym metodą praw własności
** Spółki wyłączone z konsolidacji, nie prowadzą działalności gospodarczej
</t>
  </si>
  <si>
    <t>Trzy miesiące zakończone 31 marca 2015 roku</t>
  </si>
  <si>
    <t>Stan na 31.03.2015</t>
  </si>
  <si>
    <t>Sześć miesięcy zakończonych 30 czerwca 2015 roku</t>
  </si>
  <si>
    <t>Stan na 30.06.2015</t>
  </si>
  <si>
    <r>
      <rPr>
        <b/>
        <sz val="14"/>
        <color indexed="9"/>
        <rFont val="Arial"/>
        <family val="2"/>
      </rPr>
      <t xml:space="preserve">Wybrane dane finansowe i operacyjne Grupy Kapitałowej Orbis </t>
    </r>
    <r>
      <rPr>
        <sz val="14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18 lutego 2016 r.</t>
    </r>
  </si>
  <si>
    <t>Krótkoterminowe aktywa finansowe</t>
  </si>
  <si>
    <t>Zysk z tytułu różnic kursowych</t>
  </si>
  <si>
    <t>Wycena aktywów finansowych</t>
  </si>
  <si>
    <t>Zysk z tytułu działalności inwestycyjnej</t>
  </si>
  <si>
    <t>Przychody ze sprzedaży rzeczowych aktywów trwałych, wartości niematerialnych oraz nieruchomości inwestycyjnych</t>
  </si>
  <si>
    <t>Wydatki na rzeczowe aktywa trwałe, wartości niematerialne oraz nieruchomości inwestycyjne</t>
  </si>
  <si>
    <t>Spłata odsetek i inne wydatki związane z obsługą zadłużenia z tytułu kredytów i pożyczek</t>
  </si>
  <si>
    <t>Udział w zyskach/(stratach) netto jednostek stowarzyszonych</t>
  </si>
  <si>
    <t>Inne całkowite dochody/(straty) po opodatkowaniu</t>
  </si>
  <si>
    <t xml:space="preserve">Amplico Otwarty Fundusz Emerytalny oraz Metlife Amplico Dobrowolny Fundusz Emerytalny zarządzane przez Amplico Powszechne Towarzystwo Emerytalne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</si>
</sst>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10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name val="Calibri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i/>
      <sz val="9"/>
      <color indexed="8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7.5"/>
      <color indexed="9"/>
      <name val="Arial"/>
      <family val="0"/>
    </font>
    <font>
      <sz val="11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808080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i/>
      <sz val="9"/>
      <color rgb="FF808080"/>
      <name val="Arial"/>
      <family val="2"/>
    </font>
    <font>
      <i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9"/>
      <color theme="1" tint="0.04998999834060669"/>
      <name val="Arial"/>
      <family val="2"/>
    </font>
    <font>
      <sz val="9"/>
      <color rgb="FF000000"/>
      <name val="Arial"/>
      <family val="2"/>
    </font>
    <font>
      <b/>
      <sz val="9"/>
      <color rgb="FF808080"/>
      <name val="Arial"/>
      <family val="2"/>
    </font>
    <font>
      <sz val="9"/>
      <color rgb="FFFFFFFF"/>
      <name val="Arial"/>
      <family val="2"/>
    </font>
    <font>
      <sz val="9"/>
      <color theme="0"/>
      <name val="Arial"/>
      <family val="2"/>
    </font>
    <font>
      <u val="single"/>
      <sz val="12"/>
      <color theme="10"/>
      <name val="Arial"/>
      <family val="2"/>
    </font>
    <font>
      <u val="single"/>
      <sz val="9"/>
      <color theme="1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4"/>
      <color theme="0"/>
      <name val="Arial"/>
      <family val="2"/>
    </font>
    <font>
      <b/>
      <u val="single"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5963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/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/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  <border>
      <left/>
      <right/>
      <top/>
      <bottom style="thick">
        <color rgb="FFFFFFFF"/>
      </bottom>
    </border>
    <border>
      <left style="thick">
        <color rgb="FFFFFFFF"/>
      </left>
      <right/>
      <top style="thick">
        <color rgb="FFFFFFFF"/>
      </top>
      <bottom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/>
      <right/>
      <top style="thick">
        <color rgb="FFFFFFFF"/>
      </top>
      <bottom style="thick">
        <color rgb="FFFFFFFF"/>
      </bottom>
    </border>
    <border>
      <left style="thick">
        <color rgb="FFFFFFFF"/>
      </left>
      <right/>
      <top/>
      <bottom style="thick">
        <color rgb="FFFFFFFF"/>
      </bottom>
    </border>
    <border>
      <left/>
      <right style="thick">
        <color rgb="FFFFFFFF"/>
      </right>
      <top style="thick">
        <color rgb="FFFFFFFF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 vertical="center"/>
    </xf>
    <xf numFmtId="0" fontId="77" fillId="33" borderId="0" xfId="0" applyFont="1" applyFill="1" applyAlignment="1">
      <alignment wrapText="1"/>
    </xf>
    <xf numFmtId="0" fontId="7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left" vertical="center"/>
    </xf>
    <xf numFmtId="0" fontId="68" fillId="33" borderId="0" xfId="53" applyFill="1" applyAlignment="1">
      <alignment/>
    </xf>
    <xf numFmtId="0" fontId="7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left" vertical="center"/>
    </xf>
    <xf numFmtId="0" fontId="80" fillId="33" borderId="0" xfId="0" applyFont="1" applyFill="1" applyAlignment="1">
      <alignment/>
    </xf>
    <xf numFmtId="0" fontId="81" fillId="33" borderId="0" xfId="0" applyFont="1" applyFill="1" applyAlignment="1">
      <alignment horizontal="center" wrapText="1"/>
    </xf>
    <xf numFmtId="0" fontId="81" fillId="0" borderId="0" xfId="0" applyFont="1" applyAlignment="1">
      <alignment horizontal="center" vertical="center"/>
    </xf>
    <xf numFmtId="0" fontId="14" fillId="33" borderId="0" xfId="53" applyFont="1" applyFill="1" applyAlignment="1">
      <alignment/>
    </xf>
    <xf numFmtId="0" fontId="14" fillId="33" borderId="0" xfId="53" applyFont="1" applyFill="1" applyBorder="1" applyAlignment="1">
      <alignment horizontal="left" indent="1"/>
    </xf>
    <xf numFmtId="0" fontId="82" fillId="33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/>
    </xf>
    <xf numFmtId="0" fontId="14" fillId="33" borderId="0" xfId="53" applyFont="1" applyFill="1" applyAlignment="1">
      <alignment horizontal="left" indent="1"/>
    </xf>
    <xf numFmtId="0" fontId="10" fillId="33" borderId="0" xfId="0" applyFont="1" applyFill="1" applyAlignment="1">
      <alignment/>
    </xf>
    <xf numFmtId="0" fontId="14" fillId="33" borderId="0" xfId="53" applyFont="1" applyFill="1" applyAlignment="1">
      <alignment horizontal="left"/>
    </xf>
    <xf numFmtId="3" fontId="77" fillId="33" borderId="0" xfId="0" applyNumberFormat="1" applyFont="1" applyFill="1" applyAlignment="1">
      <alignment/>
    </xf>
    <xf numFmtId="0" fontId="79" fillId="33" borderId="0" xfId="0" applyFont="1" applyFill="1" applyAlignment="1">
      <alignment wrapText="1"/>
    </xf>
    <xf numFmtId="0" fontId="83" fillId="35" borderId="11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center"/>
    </xf>
    <xf numFmtId="165" fontId="79" fillId="0" borderId="13" xfId="0" applyNumberFormat="1" applyFont="1" applyBorder="1" applyAlignment="1">
      <alignment horizontal="right" vertical="center"/>
    </xf>
    <xf numFmtId="165" fontId="84" fillId="0" borderId="13" xfId="0" applyNumberFormat="1" applyFont="1" applyBorder="1" applyAlignment="1">
      <alignment horizontal="right" vertical="center"/>
    </xf>
    <xf numFmtId="165" fontId="79" fillId="0" borderId="13" xfId="0" applyNumberFormat="1" applyFont="1" applyBorder="1" applyAlignment="1">
      <alignment horizontal="right" vertical="center" wrapText="1"/>
    </xf>
    <xf numFmtId="168" fontId="79" fillId="0" borderId="13" xfId="0" applyNumberFormat="1" applyFont="1" applyBorder="1" applyAlignment="1">
      <alignment horizontal="right" vertical="center" wrapText="1"/>
    </xf>
    <xf numFmtId="0" fontId="79" fillId="0" borderId="10" xfId="0" applyFont="1" applyBorder="1" applyAlignment="1">
      <alignment horizontal="left" vertical="center"/>
    </xf>
    <xf numFmtId="165" fontId="79" fillId="0" borderId="11" xfId="0" applyNumberFormat="1" applyFont="1" applyBorder="1" applyAlignment="1">
      <alignment horizontal="right" vertical="center"/>
    </xf>
    <xf numFmtId="165" fontId="85" fillId="0" borderId="11" xfId="0" applyNumberFormat="1" applyFont="1" applyBorder="1" applyAlignment="1">
      <alignment horizontal="right" vertical="center"/>
    </xf>
    <xf numFmtId="165" fontId="79" fillId="0" borderId="11" xfId="0" applyNumberFormat="1" applyFont="1" applyBorder="1" applyAlignment="1">
      <alignment horizontal="right" vertical="center" wrapText="1"/>
    </xf>
    <xf numFmtId="165" fontId="84" fillId="0" borderId="11" xfId="0" applyNumberFormat="1" applyFont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65" fontId="86" fillId="0" borderId="11" xfId="0" applyNumberFormat="1" applyFont="1" applyBorder="1" applyAlignment="1">
      <alignment horizontal="right" vertical="center"/>
    </xf>
    <xf numFmtId="165" fontId="87" fillId="0" borderId="11" xfId="0" applyNumberFormat="1" applyFont="1" applyBorder="1" applyAlignment="1">
      <alignment horizontal="right" vertical="center"/>
    </xf>
    <xf numFmtId="165" fontId="86" fillId="0" borderId="11" xfId="0" applyNumberFormat="1" applyFont="1" applyBorder="1" applyAlignment="1">
      <alignment horizontal="right" vertical="center" wrapText="1"/>
    </xf>
    <xf numFmtId="0" fontId="79" fillId="33" borderId="0" xfId="0" applyFont="1" applyFill="1" applyAlignment="1">
      <alignment/>
    </xf>
    <xf numFmtId="0" fontId="79" fillId="0" borderId="10" xfId="0" applyFont="1" applyFill="1" applyBorder="1" applyAlignment="1">
      <alignment horizontal="left" vertical="center"/>
    </xf>
    <xf numFmtId="170" fontId="79" fillId="33" borderId="0" xfId="0" applyNumberFormat="1" applyFont="1" applyFill="1" applyAlignment="1">
      <alignment/>
    </xf>
    <xf numFmtId="165" fontId="88" fillId="0" borderId="11" xfId="0" applyNumberFormat="1" applyFont="1" applyBorder="1" applyAlignment="1">
      <alignment horizontal="right" vertical="center"/>
    </xf>
    <xf numFmtId="0" fontId="89" fillId="36" borderId="12" xfId="0" applyFont="1" applyFill="1" applyBorder="1" applyAlignment="1">
      <alignment horizontal="left" vertical="center"/>
    </xf>
    <xf numFmtId="0" fontId="79" fillId="34" borderId="13" xfId="0" applyFont="1" applyFill="1" applyBorder="1" applyAlignment="1">
      <alignment horizontal="right" vertical="center"/>
    </xf>
    <xf numFmtId="0" fontId="79" fillId="34" borderId="13" xfId="0" applyFont="1" applyFill="1" applyBorder="1" applyAlignment="1">
      <alignment horizontal="right" vertical="center" wrapText="1"/>
    </xf>
    <xf numFmtId="168" fontId="79" fillId="33" borderId="0" xfId="61" applyNumberFormat="1" applyFont="1" applyFill="1" applyBorder="1" applyAlignment="1">
      <alignment/>
    </xf>
    <xf numFmtId="168" fontId="90" fillId="33" borderId="0" xfId="61" applyNumberFormat="1" applyFont="1" applyFill="1" applyBorder="1" applyAlignment="1">
      <alignment/>
    </xf>
    <xf numFmtId="2" fontId="79" fillId="33" borderId="0" xfId="61" applyNumberFormat="1" applyFont="1" applyFill="1" applyBorder="1" applyAlignment="1">
      <alignment horizontal="right"/>
    </xf>
    <xf numFmtId="170" fontId="79" fillId="33" borderId="0" xfId="0" applyNumberFormat="1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170" fontId="90" fillId="33" borderId="0" xfId="0" applyNumberFormat="1" applyFont="1" applyFill="1" applyBorder="1" applyAlignment="1">
      <alignment/>
    </xf>
    <xf numFmtId="0" fontId="89" fillId="36" borderId="10" xfId="0" applyFont="1" applyFill="1" applyBorder="1" applyAlignment="1">
      <alignment horizontal="left" vertical="center"/>
    </xf>
    <xf numFmtId="170" fontId="79" fillId="33" borderId="11" xfId="0" applyNumberFormat="1" applyFont="1" applyFill="1" applyBorder="1" applyAlignment="1">
      <alignment horizontal="right" vertical="center"/>
    </xf>
    <xf numFmtId="170" fontId="84" fillId="33" borderId="11" xfId="0" applyNumberFormat="1" applyFont="1" applyFill="1" applyBorder="1" applyAlignment="1">
      <alignment horizontal="right" vertical="center"/>
    </xf>
    <xf numFmtId="170" fontId="79" fillId="33" borderId="11" xfId="0" applyNumberFormat="1" applyFont="1" applyFill="1" applyBorder="1" applyAlignment="1">
      <alignment horizontal="right" vertical="center" wrapText="1"/>
    </xf>
    <xf numFmtId="0" fontId="79" fillId="33" borderId="11" xfId="0" applyFont="1" applyFill="1" applyBorder="1" applyAlignment="1">
      <alignment horizontal="right" vertical="center" wrapText="1"/>
    </xf>
    <xf numFmtId="10" fontId="79" fillId="33" borderId="11" xfId="0" applyNumberFormat="1" applyFont="1" applyFill="1" applyBorder="1" applyAlignment="1">
      <alignment horizontal="right" vertical="center" wrapText="1"/>
    </xf>
    <xf numFmtId="0" fontId="79" fillId="34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right" vertical="center"/>
    </xf>
    <xf numFmtId="0" fontId="84" fillId="33" borderId="0" xfId="0" applyFont="1" applyFill="1" applyBorder="1" applyAlignment="1">
      <alignment horizontal="right" vertical="center"/>
    </xf>
    <xf numFmtId="0" fontId="79" fillId="33" borderId="0" xfId="0" applyFont="1" applyFill="1" applyBorder="1" applyAlignment="1">
      <alignment horizontal="right" vertical="center" wrapText="1"/>
    </xf>
    <xf numFmtId="10" fontId="79" fillId="33" borderId="0" xfId="0" applyNumberFormat="1" applyFont="1" applyFill="1" applyBorder="1" applyAlignment="1">
      <alignment horizontal="right" vertical="center" wrapText="1"/>
    </xf>
    <xf numFmtId="0" fontId="79" fillId="33" borderId="13" xfId="0" applyFont="1" applyFill="1" applyBorder="1" applyAlignment="1">
      <alignment horizontal="right" vertical="center"/>
    </xf>
    <xf numFmtId="0" fontId="79" fillId="33" borderId="13" xfId="0" applyFont="1" applyFill="1" applyBorder="1" applyAlignment="1">
      <alignment horizontal="right" vertical="center" wrapText="1"/>
    </xf>
    <xf numFmtId="168" fontId="90" fillId="33" borderId="0" xfId="61" applyNumberFormat="1" applyFont="1" applyFill="1" applyBorder="1" applyAlignment="1">
      <alignment horizontal="right"/>
    </xf>
    <xf numFmtId="168" fontId="25" fillId="33" borderId="0" xfId="61" applyNumberFormat="1" applyFont="1" applyFill="1" applyBorder="1" applyAlignment="1">
      <alignment/>
    </xf>
    <xf numFmtId="2" fontId="91" fillId="33" borderId="0" xfId="61" applyNumberFormat="1" applyFont="1" applyFill="1" applyBorder="1" applyAlignment="1">
      <alignment horizontal="right"/>
    </xf>
    <xf numFmtId="170" fontId="25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49" fontId="25" fillId="33" borderId="0" xfId="61" applyNumberFormat="1" applyFont="1" applyFill="1" applyBorder="1" applyAlignment="1">
      <alignment horizontal="right"/>
    </xf>
    <xf numFmtId="168" fontId="79" fillId="33" borderId="0" xfId="61" applyNumberFormat="1" applyFont="1" applyFill="1" applyBorder="1" applyAlignment="1">
      <alignment horizontal="right"/>
    </xf>
    <xf numFmtId="49" fontId="91" fillId="33" borderId="0" xfId="61" applyNumberFormat="1" applyFont="1" applyFill="1" applyBorder="1" applyAlignment="1">
      <alignment horizontal="right"/>
    </xf>
    <xf numFmtId="168" fontId="91" fillId="33" borderId="0" xfId="61" applyNumberFormat="1" applyFont="1" applyFill="1" applyBorder="1" applyAlignment="1">
      <alignment/>
    </xf>
    <xf numFmtId="170" fontId="92" fillId="33" borderId="11" xfId="0" applyNumberFormat="1" applyFont="1" applyFill="1" applyBorder="1" applyAlignment="1">
      <alignment horizontal="right" vertical="center" wrapText="1"/>
    </xf>
    <xf numFmtId="2" fontId="25" fillId="33" borderId="0" xfId="61" applyNumberFormat="1" applyFont="1" applyFill="1" applyBorder="1" applyAlignment="1">
      <alignment horizontal="right"/>
    </xf>
    <xf numFmtId="2" fontId="91" fillId="33" borderId="0" xfId="61" applyNumberFormat="1" applyFont="1" applyFill="1" applyBorder="1" applyAlignment="1" quotePrefix="1">
      <alignment horizontal="right"/>
    </xf>
    <xf numFmtId="0" fontId="89" fillId="36" borderId="13" xfId="0" applyFont="1" applyFill="1" applyBorder="1" applyAlignment="1">
      <alignment horizontal="right" vertical="center"/>
    </xf>
    <xf numFmtId="0" fontId="93" fillId="36" borderId="13" xfId="0" applyFont="1" applyFill="1" applyBorder="1" applyAlignment="1">
      <alignment horizontal="right" vertical="center" wrapText="1"/>
    </xf>
    <xf numFmtId="168" fontId="89" fillId="36" borderId="0" xfId="61" applyNumberFormat="1" applyFont="1" applyFill="1" applyBorder="1" applyAlignment="1">
      <alignment/>
    </xf>
    <xf numFmtId="0" fontId="79" fillId="34" borderId="11" xfId="0" applyFont="1" applyFill="1" applyBorder="1" applyAlignment="1">
      <alignment horizontal="right" vertical="center"/>
    </xf>
    <xf numFmtId="0" fontId="84" fillId="34" borderId="11" xfId="0" applyFont="1" applyFill="1" applyBorder="1" applyAlignment="1">
      <alignment horizontal="right" vertical="center" wrapText="1"/>
    </xf>
    <xf numFmtId="168" fontId="79" fillId="33" borderId="13" xfId="0" applyNumberFormat="1" applyFont="1" applyFill="1" applyBorder="1" applyAlignment="1">
      <alignment horizontal="right" vertical="center" wrapText="1"/>
    </xf>
    <xf numFmtId="165" fontId="89" fillId="36" borderId="11" xfId="0" applyNumberFormat="1" applyFont="1" applyFill="1" applyBorder="1" applyAlignment="1">
      <alignment horizontal="right" vertical="center"/>
    </xf>
    <xf numFmtId="165" fontId="93" fillId="36" borderId="11" xfId="0" applyNumberFormat="1" applyFont="1" applyFill="1" applyBorder="1" applyAlignment="1">
      <alignment horizontal="right" vertical="center" wrapText="1"/>
    </xf>
    <xf numFmtId="165" fontId="79" fillId="34" borderId="11" xfId="0" applyNumberFormat="1" applyFont="1" applyFill="1" applyBorder="1" applyAlignment="1">
      <alignment horizontal="right" vertical="center"/>
    </xf>
    <xf numFmtId="168" fontId="25" fillId="0" borderId="0" xfId="57" applyNumberFormat="1" applyFont="1" applyFill="1" applyBorder="1">
      <alignment/>
      <protection/>
    </xf>
    <xf numFmtId="168" fontId="25" fillId="33" borderId="0" xfId="57" applyNumberFormat="1" applyFont="1" applyFill="1" applyBorder="1" applyAlignment="1">
      <alignment horizontal="right"/>
      <protection/>
    </xf>
    <xf numFmtId="166" fontId="89" fillId="36" borderId="11" xfId="42" applyNumberFormat="1" applyFont="1" applyFill="1" applyBorder="1" applyAlignment="1">
      <alignment horizontal="right" vertical="center" wrapText="1" indent="1"/>
    </xf>
    <xf numFmtId="168" fontId="27" fillId="36" borderId="0" xfId="57" applyNumberFormat="1" applyFont="1" applyFill="1" applyBorder="1">
      <alignment/>
      <protection/>
    </xf>
    <xf numFmtId="0" fontId="83" fillId="35" borderId="12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 wrapText="1"/>
    </xf>
    <xf numFmtId="166" fontId="79" fillId="34" borderId="11" xfId="42" applyNumberFormat="1" applyFont="1" applyFill="1" applyBorder="1" applyAlignment="1">
      <alignment horizontal="right" vertical="center"/>
    </xf>
    <xf numFmtId="0" fontId="86" fillId="34" borderId="10" xfId="0" applyFont="1" applyFill="1" applyBorder="1" applyAlignment="1">
      <alignment horizontal="left" vertical="center"/>
    </xf>
    <xf numFmtId="166" fontId="86" fillId="34" borderId="11" xfId="42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right" vertical="center"/>
    </xf>
    <xf numFmtId="168" fontId="79" fillId="33" borderId="0" xfId="61" applyNumberFormat="1" applyFont="1" applyFill="1" applyAlignment="1">
      <alignment/>
    </xf>
    <xf numFmtId="0" fontId="89" fillId="36" borderId="12" xfId="0" applyFont="1" applyFill="1" applyBorder="1" applyAlignment="1">
      <alignment horizontal="justify" vertical="center"/>
    </xf>
    <xf numFmtId="0" fontId="89" fillId="36" borderId="10" xfId="0" applyFont="1" applyFill="1" applyBorder="1" applyAlignment="1">
      <alignment horizontal="justify" vertical="center"/>
    </xf>
    <xf numFmtId="165" fontId="89" fillId="36" borderId="11" xfId="42" applyNumberFormat="1" applyFont="1" applyFill="1" applyBorder="1" applyAlignment="1">
      <alignment horizontal="right" vertical="center"/>
    </xf>
    <xf numFmtId="0" fontId="89" fillId="0" borderId="10" xfId="0" applyFont="1" applyBorder="1" applyAlignment="1">
      <alignment horizontal="justify" vertical="center"/>
    </xf>
    <xf numFmtId="0" fontId="79" fillId="34" borderId="10" xfId="0" applyFont="1" applyFill="1" applyBorder="1" applyAlignment="1">
      <alignment horizontal="justify" vertical="center"/>
    </xf>
    <xf numFmtId="165" fontId="79" fillId="34" borderId="11" xfId="42" applyNumberFormat="1" applyFont="1" applyFill="1" applyBorder="1" applyAlignment="1">
      <alignment horizontal="right" vertical="center"/>
    </xf>
    <xf numFmtId="0" fontId="79" fillId="34" borderId="14" xfId="0" applyFont="1" applyFill="1" applyBorder="1" applyAlignment="1">
      <alignment horizontal="justify" vertical="center"/>
    </xf>
    <xf numFmtId="165" fontId="79" fillId="34" borderId="10" xfId="42" applyNumberFormat="1" applyFont="1" applyFill="1" applyBorder="1" applyAlignment="1">
      <alignment vertical="center"/>
    </xf>
    <xf numFmtId="0" fontId="83" fillId="37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right" vertical="center" wrapText="1"/>
    </xf>
    <xf numFmtId="165" fontId="89" fillId="36" borderId="12" xfId="42" applyNumberFormat="1" applyFont="1" applyFill="1" applyBorder="1" applyAlignment="1">
      <alignment horizontal="right" vertical="center"/>
    </xf>
    <xf numFmtId="165" fontId="89" fillId="36" borderId="13" xfId="42" applyNumberFormat="1" applyFont="1" applyFill="1" applyBorder="1" applyAlignment="1">
      <alignment horizontal="right" vertical="center"/>
    </xf>
    <xf numFmtId="165" fontId="89" fillId="36" borderId="12" xfId="42" applyNumberFormat="1" applyFont="1" applyFill="1" applyBorder="1" applyAlignment="1">
      <alignment horizontal="right" vertical="center" wrapText="1"/>
    </xf>
    <xf numFmtId="165" fontId="89" fillId="36" borderId="13" xfId="42" applyNumberFormat="1" applyFont="1" applyFill="1" applyBorder="1" applyAlignment="1">
      <alignment horizontal="right" vertical="center" wrapText="1"/>
    </xf>
    <xf numFmtId="165" fontId="79" fillId="34" borderId="11" xfId="42" applyNumberFormat="1" applyFont="1" applyFill="1" applyBorder="1" applyAlignment="1">
      <alignment horizontal="right" vertical="center" wrapText="1"/>
    </xf>
    <xf numFmtId="165" fontId="89" fillId="34" borderId="11" xfId="42" applyNumberFormat="1" applyFont="1" applyFill="1" applyBorder="1" applyAlignment="1">
      <alignment horizontal="right" vertical="center" wrapText="1"/>
    </xf>
    <xf numFmtId="0" fontId="79" fillId="34" borderId="16" xfId="0" applyFont="1" applyFill="1" applyBorder="1" applyAlignment="1">
      <alignment vertical="center"/>
    </xf>
    <xf numFmtId="165" fontId="79" fillId="34" borderId="16" xfId="42" applyNumberFormat="1" applyFont="1" applyFill="1" applyBorder="1" applyAlignment="1">
      <alignment horizontal="right" vertical="center"/>
    </xf>
    <xf numFmtId="165" fontId="79" fillId="34" borderId="16" xfId="42" applyNumberFormat="1" applyFont="1" applyFill="1" applyBorder="1" applyAlignment="1">
      <alignment horizontal="right" vertical="center" wrapText="1"/>
    </xf>
    <xf numFmtId="165" fontId="89" fillId="34" borderId="16" xfId="42" applyNumberFormat="1" applyFont="1" applyFill="1" applyBorder="1" applyAlignment="1">
      <alignment horizontal="right" vertical="center" wrapText="1"/>
    </xf>
    <xf numFmtId="0" fontId="79" fillId="0" borderId="11" xfId="0" applyFont="1" applyBorder="1" applyAlignment="1">
      <alignment horizontal="right" vertical="center" wrapText="1"/>
    </xf>
    <xf numFmtId="165" fontId="25" fillId="38" borderId="0" xfId="0" applyNumberFormat="1" applyFont="1" applyFill="1" applyBorder="1" applyAlignment="1" applyProtection="1">
      <alignment horizontal="right" vertical="center"/>
      <protection locked="0"/>
    </xf>
    <xf numFmtId="165" fontId="25" fillId="38" borderId="0" xfId="0" applyNumberFormat="1" applyFont="1" applyFill="1" applyAlignment="1" applyProtection="1">
      <alignment horizontal="right" vertical="center"/>
      <protection locked="0"/>
    </xf>
    <xf numFmtId="165" fontId="25" fillId="33" borderId="0" xfId="0" applyNumberFormat="1" applyFont="1" applyFill="1" applyAlignment="1" applyProtection="1">
      <alignment horizontal="right" vertical="center"/>
      <protection locked="0"/>
    </xf>
    <xf numFmtId="165" fontId="89" fillId="36" borderId="11" xfId="0" applyNumberFormat="1" applyFont="1" applyFill="1" applyBorder="1" applyAlignment="1">
      <alignment horizontal="right" vertical="center" wrapText="1"/>
    </xf>
    <xf numFmtId="0" fontId="89" fillId="33" borderId="14" xfId="0" applyFont="1" applyFill="1" applyBorder="1" applyAlignment="1">
      <alignment horizontal="left" vertical="center"/>
    </xf>
    <xf numFmtId="0" fontId="89" fillId="33" borderId="17" xfId="0" applyFont="1" applyFill="1" applyBorder="1" applyAlignment="1">
      <alignment horizontal="right" vertical="center"/>
    </xf>
    <xf numFmtId="0" fontId="89" fillId="33" borderId="11" xfId="0" applyFont="1" applyFill="1" applyBorder="1" applyAlignment="1">
      <alignment horizontal="right" vertical="center" wrapText="1"/>
    </xf>
    <xf numFmtId="165" fontId="25" fillId="38" borderId="0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165" fontId="79" fillId="34" borderId="11" xfId="0" applyNumberFormat="1" applyFont="1" applyFill="1" applyBorder="1" applyAlignment="1">
      <alignment horizontal="right" vertical="center" wrapText="1"/>
    </xf>
    <xf numFmtId="0" fontId="89" fillId="36" borderId="10" xfId="0" applyFont="1" applyFill="1" applyBorder="1" applyAlignment="1">
      <alignment horizontal="left" vertical="center" wrapText="1"/>
    </xf>
    <xf numFmtId="0" fontId="94" fillId="35" borderId="10" xfId="0" applyFont="1" applyFill="1" applyBorder="1" applyAlignment="1">
      <alignment vertical="center"/>
    </xf>
    <xf numFmtId="0" fontId="89" fillId="36" borderId="12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165" fontId="89" fillId="34" borderId="11" xfId="0" applyNumberFormat="1" applyFont="1" applyFill="1" applyBorder="1" applyAlignment="1">
      <alignment horizontal="right" vertical="center"/>
    </xf>
    <xf numFmtId="165" fontId="89" fillId="39" borderId="11" xfId="0" applyNumberFormat="1" applyFont="1" applyFill="1" applyBorder="1" applyAlignment="1">
      <alignment horizontal="right" vertical="center"/>
    </xf>
    <xf numFmtId="0" fontId="79" fillId="36" borderId="14" xfId="0" applyFont="1" applyFill="1" applyBorder="1" applyAlignment="1">
      <alignment horizontal="left" vertical="center" wrapText="1"/>
    </xf>
    <xf numFmtId="167" fontId="79" fillId="36" borderId="15" xfId="0" applyNumberFormat="1" applyFont="1" applyFill="1" applyBorder="1" applyAlignment="1">
      <alignment horizontal="right" vertical="center"/>
    </xf>
    <xf numFmtId="0" fontId="89" fillId="36" borderId="16" xfId="0" applyFont="1" applyFill="1" applyBorder="1" applyAlignment="1">
      <alignment horizontal="left" vertical="center" wrapText="1"/>
    </xf>
    <xf numFmtId="165" fontId="89" fillId="36" borderId="16" xfId="0" applyNumberFormat="1" applyFont="1" applyFill="1" applyBorder="1" applyAlignment="1">
      <alignment horizontal="right" vertical="center" wrapText="1"/>
    </xf>
    <xf numFmtId="165" fontId="89" fillId="34" borderId="11" xfId="0" applyNumberFormat="1" applyFont="1" applyFill="1" applyBorder="1" applyAlignment="1">
      <alignment horizontal="right" vertical="center" wrapText="1"/>
    </xf>
    <xf numFmtId="165" fontId="92" fillId="34" borderId="11" xfId="0" applyNumberFormat="1" applyFont="1" applyFill="1" applyBorder="1" applyAlignment="1">
      <alignment horizontal="right" vertical="center"/>
    </xf>
    <xf numFmtId="0" fontId="79" fillId="34" borderId="14" xfId="0" applyFont="1" applyFill="1" applyBorder="1" applyAlignment="1">
      <alignment horizontal="left" vertical="center" wrapText="1"/>
    </xf>
    <xf numFmtId="165" fontId="92" fillId="34" borderId="17" xfId="0" applyNumberFormat="1" applyFont="1" applyFill="1" applyBorder="1" applyAlignment="1">
      <alignment horizontal="right" vertical="center"/>
    </xf>
    <xf numFmtId="165" fontId="92" fillId="34" borderId="15" xfId="0" applyNumberFormat="1" applyFont="1" applyFill="1" applyBorder="1" applyAlignment="1">
      <alignment horizontal="right" vertical="center"/>
    </xf>
    <xf numFmtId="0" fontId="89" fillId="36" borderId="16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center" wrapText="1"/>
    </xf>
    <xf numFmtId="165" fontId="92" fillId="34" borderId="0" xfId="0" applyNumberFormat="1" applyFont="1" applyFill="1" applyBorder="1" applyAlignment="1">
      <alignment horizontal="right" vertical="center"/>
    </xf>
    <xf numFmtId="165" fontId="79" fillId="33" borderId="11" xfId="0" applyNumberFormat="1" applyFont="1" applyFill="1" applyBorder="1" applyAlignment="1">
      <alignment horizontal="right" vertical="center" wrapText="1"/>
    </xf>
    <xf numFmtId="165" fontId="77" fillId="33" borderId="0" xfId="0" applyNumberFormat="1" applyFont="1" applyFill="1" applyAlignment="1">
      <alignment/>
    </xf>
    <xf numFmtId="14" fontId="83" fillId="35" borderId="11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170" fontId="25" fillId="33" borderId="0" xfId="0" applyNumberFormat="1" applyFont="1" applyFill="1" applyAlignment="1">
      <alignment/>
    </xf>
    <xf numFmtId="166" fontId="25" fillId="34" borderId="11" xfId="42" applyNumberFormat="1" applyFont="1" applyFill="1" applyBorder="1" applyAlignment="1">
      <alignment horizontal="right" vertical="center" wrapText="1" indent="1"/>
    </xf>
    <xf numFmtId="0" fontId="85" fillId="34" borderId="11" xfId="0" applyFont="1" applyFill="1" applyBorder="1" applyAlignment="1">
      <alignment horizontal="right" vertical="center" wrapText="1"/>
    </xf>
    <xf numFmtId="165" fontId="85" fillId="34" borderId="11" xfId="0" applyNumberFormat="1" applyFont="1" applyFill="1" applyBorder="1" applyAlignment="1">
      <alignment horizontal="right" vertical="center" wrapText="1"/>
    </xf>
    <xf numFmtId="0" fontId="25" fillId="34" borderId="11" xfId="0" applyFont="1" applyFill="1" applyBorder="1" applyAlignment="1">
      <alignment horizontal="right" vertical="center"/>
    </xf>
    <xf numFmtId="165" fontId="25" fillId="34" borderId="11" xfId="0" applyNumberFormat="1" applyFont="1" applyFill="1" applyBorder="1" applyAlignment="1">
      <alignment horizontal="right" vertical="center"/>
    </xf>
    <xf numFmtId="171" fontId="79" fillId="0" borderId="13" xfId="0" applyNumberFormat="1" applyFont="1" applyBorder="1" applyAlignment="1">
      <alignment horizontal="right" vertical="center"/>
    </xf>
    <xf numFmtId="168" fontId="77" fillId="33" borderId="0" xfId="0" applyNumberFormat="1" applyFont="1" applyFill="1" applyAlignment="1">
      <alignment/>
    </xf>
    <xf numFmtId="166" fontId="79" fillId="34" borderId="11" xfId="42" applyNumberFormat="1" applyFont="1" applyFill="1" applyBorder="1" applyAlignment="1">
      <alignment horizontal="right" vertical="center" wrapText="1" indent="1"/>
    </xf>
    <xf numFmtId="165" fontId="79" fillId="0" borderId="11" xfId="0" applyNumberFormat="1" applyFont="1" applyFill="1" applyBorder="1" applyAlignment="1">
      <alignment horizontal="right" vertical="center" wrapText="1"/>
    </xf>
    <xf numFmtId="165" fontId="92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  <protection/>
    </xf>
    <xf numFmtId="0" fontId="89" fillId="0" borderId="12" xfId="0" applyFont="1" applyFill="1" applyBorder="1" applyAlignment="1">
      <alignment horizontal="left" vertical="center" wrapText="1"/>
    </xf>
    <xf numFmtId="165" fontId="89" fillId="33" borderId="11" xfId="42" applyNumberFormat="1" applyFont="1" applyFill="1" applyBorder="1" applyAlignment="1">
      <alignment horizontal="right" vertical="center"/>
    </xf>
    <xf numFmtId="169" fontId="83" fillId="35" borderId="16" xfId="0" applyNumberFormat="1" applyFont="1" applyFill="1" applyBorder="1" applyAlignment="1">
      <alignment horizontal="center" vertical="center" wrapText="1"/>
    </xf>
    <xf numFmtId="169" fontId="83" fillId="35" borderId="14" xfId="0" applyNumberFormat="1" applyFont="1" applyFill="1" applyBorder="1" applyAlignment="1">
      <alignment horizontal="center" vertical="center" wrapText="1"/>
    </xf>
    <xf numFmtId="169" fontId="83" fillId="35" borderId="10" xfId="0" applyNumberFormat="1" applyFont="1" applyFill="1" applyBorder="1" applyAlignment="1">
      <alignment horizontal="center" vertical="center" wrapText="1"/>
    </xf>
    <xf numFmtId="14" fontId="83" fillId="35" borderId="11" xfId="0" applyNumberFormat="1" applyFont="1" applyFill="1" applyBorder="1" applyAlignment="1">
      <alignment horizontal="center" vertical="center" wrapText="1"/>
    </xf>
    <xf numFmtId="165" fontId="79" fillId="33" borderId="11" xfId="0" applyNumberFormat="1" applyFont="1" applyFill="1" applyBorder="1" applyAlignment="1">
      <alignment horizontal="right"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29" fillId="33" borderId="0" xfId="0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>
      <alignment horizontal="right" vertical="center" wrapText="1"/>
    </xf>
    <xf numFmtId="0" fontId="95" fillId="35" borderId="11" xfId="0" applyFont="1" applyFill="1" applyBorder="1" applyAlignment="1">
      <alignment horizontal="justify" vertical="center"/>
    </xf>
    <xf numFmtId="0" fontId="81" fillId="33" borderId="0" xfId="0" applyFont="1" applyFill="1" applyAlignment="1">
      <alignment horizontal="center" vertical="center"/>
    </xf>
    <xf numFmtId="0" fontId="89" fillId="33" borderId="13" xfId="0" applyFont="1" applyFill="1" applyBorder="1" applyAlignment="1">
      <alignment horizontal="justify" vertical="center"/>
    </xf>
    <xf numFmtId="0" fontId="79" fillId="33" borderId="13" xfId="0" applyFont="1" applyFill="1" applyBorder="1" applyAlignment="1">
      <alignment horizontal="justify" vertical="center"/>
    </xf>
    <xf numFmtId="165" fontId="89" fillId="36" borderId="11" xfId="42" applyNumberFormat="1" applyFont="1" applyFill="1" applyBorder="1" applyAlignment="1">
      <alignment vertical="center"/>
    </xf>
    <xf numFmtId="165" fontId="89" fillId="0" borderId="11" xfId="42" applyNumberFormat="1" applyFont="1" applyBorder="1" applyAlignment="1">
      <alignment vertical="center"/>
    </xf>
    <xf numFmtId="165" fontId="79" fillId="34" borderId="11" xfId="0" applyNumberFormat="1" applyFont="1" applyFill="1" applyBorder="1" applyAlignment="1">
      <alignment vertical="center"/>
    </xf>
    <xf numFmtId="165" fontId="79" fillId="34" borderId="11" xfId="42" applyNumberFormat="1" applyFont="1" applyFill="1" applyBorder="1" applyAlignment="1">
      <alignment vertical="center"/>
    </xf>
    <xf numFmtId="165" fontId="79" fillId="34" borderId="16" xfId="42" applyNumberFormat="1" applyFont="1" applyFill="1" applyBorder="1" applyAlignment="1">
      <alignment vertical="center"/>
    </xf>
    <xf numFmtId="165" fontId="79" fillId="34" borderId="14" xfId="0" applyNumberFormat="1" applyFont="1" applyFill="1" applyBorder="1" applyAlignment="1">
      <alignment vertical="center"/>
    </xf>
    <xf numFmtId="165" fontId="79" fillId="34" borderId="10" xfId="0" applyNumberFormat="1" applyFont="1" applyFill="1" applyBorder="1" applyAlignment="1">
      <alignment vertical="center"/>
    </xf>
    <xf numFmtId="165" fontId="89" fillId="34" borderId="11" xfId="42" applyNumberFormat="1" applyFont="1" applyFill="1" applyBorder="1" applyAlignment="1">
      <alignment vertical="center"/>
    </xf>
    <xf numFmtId="165" fontId="79" fillId="34" borderId="15" xfId="0" applyNumberFormat="1" applyFont="1" applyFill="1" applyBorder="1" applyAlignment="1">
      <alignment vertical="center"/>
    </xf>
    <xf numFmtId="165" fontId="79" fillId="34" borderId="15" xfId="42" applyNumberFormat="1" applyFont="1" applyFill="1" applyBorder="1" applyAlignment="1">
      <alignment vertical="center"/>
    </xf>
    <xf numFmtId="165" fontId="89" fillId="33" borderId="11" xfId="0" applyNumberFormat="1" applyFont="1" applyFill="1" applyBorder="1" applyAlignment="1">
      <alignment vertical="center"/>
    </xf>
    <xf numFmtId="165" fontId="79" fillId="34" borderId="16" xfId="0" applyNumberFormat="1" applyFont="1" applyFill="1" applyBorder="1" applyAlignment="1">
      <alignment vertical="center"/>
    </xf>
    <xf numFmtId="165" fontId="79" fillId="0" borderId="11" xfId="42" applyNumberFormat="1" applyFont="1" applyFill="1" applyBorder="1" applyAlignment="1">
      <alignment horizontal="right" vertical="center"/>
    </xf>
    <xf numFmtId="165" fontId="82" fillId="33" borderId="0" xfId="0" applyNumberFormat="1" applyFont="1" applyFill="1" applyAlignment="1">
      <alignment/>
    </xf>
    <xf numFmtId="0" fontId="83" fillId="33" borderId="18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165" fontId="89" fillId="33" borderId="16" xfId="0" applyNumberFormat="1" applyFont="1" applyFill="1" applyBorder="1" applyAlignment="1">
      <alignment horizontal="right" vertical="center" wrapText="1"/>
    </xf>
    <xf numFmtId="165" fontId="89" fillId="33" borderId="15" xfId="0" applyNumberFormat="1" applyFont="1" applyFill="1" applyBorder="1" applyAlignment="1">
      <alignment horizontal="right" vertical="center" wrapText="1"/>
    </xf>
    <xf numFmtId="165" fontId="89" fillId="33" borderId="11" xfId="0" applyNumberFormat="1" applyFont="1" applyFill="1" applyBorder="1" applyAlignment="1">
      <alignment horizontal="right" vertical="center" wrapText="1"/>
    </xf>
    <xf numFmtId="165" fontId="92" fillId="33" borderId="0" xfId="0" applyNumberFormat="1" applyFont="1" applyFill="1" applyBorder="1" applyAlignment="1">
      <alignment horizontal="right" vertical="center"/>
    </xf>
    <xf numFmtId="165" fontId="79" fillId="33" borderId="0" xfId="0" applyNumberFormat="1" applyFont="1" applyFill="1" applyBorder="1" applyAlignment="1">
      <alignment horizontal="right" vertical="center" wrapText="1"/>
    </xf>
    <xf numFmtId="0" fontId="96" fillId="33" borderId="0" xfId="53" applyFont="1" applyFill="1" applyAlignment="1">
      <alignment/>
    </xf>
    <xf numFmtId="0" fontId="97" fillId="33" borderId="0" xfId="53" applyFont="1" applyFill="1" applyAlignment="1">
      <alignment/>
    </xf>
    <xf numFmtId="165" fontId="79" fillId="33" borderId="0" xfId="0" applyNumberFormat="1" applyFont="1" applyFill="1" applyAlignment="1">
      <alignment/>
    </xf>
    <xf numFmtId="3" fontId="79" fillId="33" borderId="0" xfId="0" applyNumberFormat="1" applyFont="1" applyFill="1" applyAlignment="1">
      <alignment/>
    </xf>
    <xf numFmtId="165" fontId="89" fillId="0" borderId="11" xfId="0" applyNumberFormat="1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horizontal="left" vertical="center" wrapText="1"/>
    </xf>
    <xf numFmtId="170" fontId="79" fillId="34" borderId="11" xfId="0" applyNumberFormat="1" applyFont="1" applyFill="1" applyBorder="1" applyAlignment="1">
      <alignment horizontal="right" vertical="center"/>
    </xf>
    <xf numFmtId="170" fontId="79" fillId="34" borderId="11" xfId="0" applyNumberFormat="1" applyFont="1" applyFill="1" applyBorder="1" applyAlignment="1">
      <alignment horizontal="right" vertical="center" wrapText="1"/>
    </xf>
    <xf numFmtId="0" fontId="79" fillId="34" borderId="11" xfId="0" applyFont="1" applyFill="1" applyBorder="1" applyAlignment="1">
      <alignment horizontal="right" vertical="center" wrapText="1"/>
    </xf>
    <xf numFmtId="168" fontId="79" fillId="34" borderId="11" xfId="0" applyNumberFormat="1" applyFont="1" applyFill="1" applyBorder="1" applyAlignment="1">
      <alignment horizontal="right" vertical="center" wrapText="1"/>
    </xf>
    <xf numFmtId="10" fontId="79" fillId="34" borderId="11" xfId="0" applyNumberFormat="1" applyFont="1" applyFill="1" applyBorder="1" applyAlignment="1">
      <alignment horizontal="right" vertical="center" wrapText="1"/>
    </xf>
    <xf numFmtId="170" fontId="92" fillId="34" borderId="11" xfId="0" applyNumberFormat="1" applyFont="1" applyFill="1" applyBorder="1" applyAlignment="1">
      <alignment horizontal="right" vertical="center" wrapText="1"/>
    </xf>
    <xf numFmtId="168" fontId="79" fillId="33" borderId="0" xfId="0" applyNumberFormat="1" applyFont="1" applyFill="1" applyAlignment="1">
      <alignment/>
    </xf>
    <xf numFmtId="168" fontId="90" fillId="33" borderId="0" xfId="0" applyNumberFormat="1" applyFont="1" applyFill="1" applyAlignment="1">
      <alignment/>
    </xf>
    <xf numFmtId="170" fontId="90" fillId="33" borderId="11" xfId="0" applyNumberFormat="1" applyFont="1" applyFill="1" applyBorder="1" applyAlignment="1">
      <alignment horizontal="right" vertical="center"/>
    </xf>
    <xf numFmtId="170" fontId="90" fillId="34" borderId="11" xfId="0" applyNumberFormat="1" applyFont="1" applyFill="1" applyBorder="1" applyAlignment="1">
      <alignment horizontal="right" vertical="center"/>
    </xf>
    <xf numFmtId="168" fontId="90" fillId="33" borderId="0" xfId="0" applyNumberFormat="1" applyFont="1" applyFill="1" applyAlignment="1">
      <alignment horizontal="right"/>
    </xf>
    <xf numFmtId="165" fontId="77" fillId="33" borderId="0" xfId="0" applyNumberFormat="1" applyFont="1" applyFill="1" applyAlignment="1">
      <alignment wrapText="1"/>
    </xf>
    <xf numFmtId="167" fontId="77" fillId="33" borderId="0" xfId="0" applyNumberFormat="1" applyFont="1" applyFill="1" applyAlignment="1">
      <alignment wrapText="1"/>
    </xf>
    <xf numFmtId="0" fontId="83" fillId="35" borderId="11" xfId="0" applyFont="1" applyFill="1" applyBorder="1" applyAlignment="1">
      <alignment horizontal="center" vertical="center" wrapText="1"/>
    </xf>
    <xf numFmtId="14" fontId="83" fillId="35" borderId="11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165" fontId="32" fillId="33" borderId="0" xfId="57" applyNumberFormat="1" applyFont="1" applyFill="1" applyBorder="1" applyAlignment="1">
      <alignment vertical="center"/>
      <protection/>
    </xf>
    <xf numFmtId="165" fontId="32" fillId="33" borderId="0" xfId="57" applyNumberFormat="1" applyFont="1" applyFill="1" applyBorder="1" applyAlignment="1">
      <alignment horizontal="left" vertical="center" wrapText="1"/>
      <protection/>
    </xf>
    <xf numFmtId="165" fontId="33" fillId="33" borderId="0" xfId="57" applyNumberFormat="1" applyFont="1" applyFill="1" applyBorder="1" applyAlignment="1">
      <alignment vertical="center"/>
      <protection/>
    </xf>
    <xf numFmtId="0" fontId="77" fillId="33" borderId="0" xfId="0" applyFont="1" applyFill="1" applyBorder="1" applyAlignment="1">
      <alignment/>
    </xf>
    <xf numFmtId="165" fontId="79" fillId="0" borderId="11" xfId="42" applyNumberFormat="1" applyFont="1" applyFill="1" applyBorder="1" applyAlignment="1">
      <alignment vertical="center"/>
    </xf>
    <xf numFmtId="0" fontId="81" fillId="0" borderId="0" xfId="0" applyFont="1" applyAlignment="1">
      <alignment horizontal="left" vertical="center"/>
    </xf>
    <xf numFmtId="168" fontId="98" fillId="33" borderId="0" xfId="0" applyNumberFormat="1" applyFont="1" applyFill="1" applyAlignment="1">
      <alignment/>
    </xf>
    <xf numFmtId="2" fontId="79" fillId="0" borderId="0" xfId="61" applyNumberFormat="1" applyFont="1" applyFill="1" applyBorder="1" applyAlignment="1">
      <alignment horizontal="right"/>
    </xf>
    <xf numFmtId="2" fontId="91" fillId="0" borderId="0" xfId="61" applyNumberFormat="1" applyFont="1" applyFill="1" applyBorder="1" applyAlignment="1">
      <alignment horizontal="right"/>
    </xf>
    <xf numFmtId="2" fontId="25" fillId="33" borderId="0" xfId="61" applyNumberFormat="1" applyFont="1" applyFill="1" applyBorder="1" applyAlignment="1" quotePrefix="1">
      <alignment horizontal="right"/>
    </xf>
    <xf numFmtId="49" fontId="79" fillId="33" borderId="0" xfId="61" applyNumberFormat="1" applyFont="1" applyFill="1" applyBorder="1" applyAlignment="1">
      <alignment horizontal="right"/>
    </xf>
    <xf numFmtId="2" fontId="79" fillId="33" borderId="0" xfId="61" applyNumberFormat="1" applyFont="1" applyFill="1" applyBorder="1" applyAlignment="1" quotePrefix="1">
      <alignment horizontal="right"/>
    </xf>
    <xf numFmtId="3" fontId="33" fillId="33" borderId="0" xfId="57" applyNumberFormat="1" applyFont="1" applyFill="1" applyBorder="1" applyAlignment="1">
      <alignment vertical="center"/>
      <protection/>
    </xf>
    <xf numFmtId="3" fontId="32" fillId="33" borderId="0" xfId="57" applyNumberFormat="1" applyFont="1" applyFill="1" applyBorder="1" applyAlignment="1">
      <alignment horizontal="left" vertical="center" wrapText="1"/>
      <protection/>
    </xf>
    <xf numFmtId="3" fontId="32" fillId="33" borderId="0" xfId="57" applyNumberFormat="1" applyFont="1" applyFill="1" applyBorder="1" applyAlignment="1">
      <alignment vertical="center"/>
      <protection/>
    </xf>
    <xf numFmtId="165" fontId="99" fillId="33" borderId="0" xfId="0" applyNumberFormat="1" applyFont="1" applyFill="1" applyAlignment="1">
      <alignment/>
    </xf>
    <xf numFmtId="0" fontId="99" fillId="33" borderId="0" xfId="0" applyFont="1" applyFill="1" applyAlignment="1">
      <alignment/>
    </xf>
    <xf numFmtId="4" fontId="77" fillId="33" borderId="0" xfId="0" applyNumberFormat="1" applyFont="1" applyFill="1" applyAlignment="1">
      <alignment wrapText="1"/>
    </xf>
    <xf numFmtId="4" fontId="77" fillId="33" borderId="0" xfId="0" applyNumberFormat="1" applyFont="1" applyFill="1" applyAlignment="1">
      <alignment/>
    </xf>
    <xf numFmtId="165" fontId="79" fillId="0" borderId="11" xfId="42" applyNumberFormat="1" applyFont="1" applyFill="1" applyBorder="1" applyAlignment="1">
      <alignment horizontal="right" vertical="center" wrapText="1"/>
    </xf>
    <xf numFmtId="165" fontId="86" fillId="0" borderId="13" xfId="0" applyNumberFormat="1" applyFont="1" applyBorder="1" applyAlignment="1">
      <alignment horizontal="right" vertical="center"/>
    </xf>
    <xf numFmtId="165" fontId="79" fillId="0" borderId="11" xfId="0" applyNumberFormat="1" applyFont="1" applyFill="1" applyBorder="1" applyAlignment="1">
      <alignment horizontal="right" vertical="center"/>
    </xf>
    <xf numFmtId="165" fontId="84" fillId="0" borderId="11" xfId="0" applyNumberFormat="1" applyFont="1" applyFill="1" applyBorder="1" applyAlignment="1">
      <alignment horizontal="right" vertical="center"/>
    </xf>
    <xf numFmtId="165" fontId="86" fillId="0" borderId="11" xfId="0" applyNumberFormat="1" applyFont="1" applyFill="1" applyBorder="1" applyAlignment="1">
      <alignment horizontal="right" vertical="center"/>
    </xf>
    <xf numFmtId="165" fontId="88" fillId="0" borderId="11" xfId="0" applyNumberFormat="1" applyFont="1" applyFill="1" applyBorder="1" applyAlignment="1">
      <alignment horizontal="right" vertical="center"/>
    </xf>
    <xf numFmtId="165" fontId="85" fillId="0" borderId="11" xfId="0" applyNumberFormat="1" applyFont="1" applyFill="1" applyBorder="1" applyAlignment="1">
      <alignment horizontal="right" vertical="center"/>
    </xf>
    <xf numFmtId="0" fontId="100" fillId="40" borderId="0" xfId="0" applyFont="1" applyFill="1" applyAlignment="1">
      <alignment horizontal="center" vertical="center" wrapText="1"/>
    </xf>
    <xf numFmtId="0" fontId="100" fillId="40" borderId="0" xfId="0" applyFont="1" applyFill="1" applyAlignment="1">
      <alignment horizontal="center" vertical="center"/>
    </xf>
    <xf numFmtId="0" fontId="36" fillId="33" borderId="0" xfId="0" applyFont="1" applyFill="1" applyBorder="1" applyAlignment="1">
      <alignment horizontal="left"/>
    </xf>
    <xf numFmtId="0" fontId="83" fillId="35" borderId="16" xfId="0" applyFont="1" applyFill="1" applyBorder="1" applyAlignment="1">
      <alignment horizontal="left" vertical="center"/>
    </xf>
    <xf numFmtId="0" fontId="83" fillId="35" borderId="10" xfId="0" applyFont="1" applyFill="1" applyBorder="1" applyAlignment="1">
      <alignment horizontal="left" vertical="center"/>
    </xf>
    <xf numFmtId="0" fontId="83" fillId="35" borderId="19" xfId="0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101" fillId="0" borderId="19" xfId="0" applyFont="1" applyBorder="1" applyAlignment="1">
      <alignment horizontal="left" vertical="center"/>
    </xf>
    <xf numFmtId="0" fontId="101" fillId="0" borderId="20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83" fillId="41" borderId="16" xfId="0" applyFont="1" applyFill="1" applyBorder="1" applyAlignment="1">
      <alignment horizontal="center" vertical="center" wrapText="1"/>
    </xf>
    <xf numFmtId="0" fontId="83" fillId="41" borderId="14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left" vertical="center"/>
    </xf>
    <xf numFmtId="0" fontId="94" fillId="41" borderId="14" xfId="0" applyFont="1" applyFill="1" applyBorder="1" applyAlignment="1">
      <alignment horizontal="left" vertical="center"/>
    </xf>
    <xf numFmtId="0" fontId="83" fillId="41" borderId="19" xfId="0" applyFont="1" applyFill="1" applyBorder="1" applyAlignment="1">
      <alignment horizontal="center" vertical="center" wrapText="1"/>
    </xf>
    <xf numFmtId="0" fontId="83" fillId="41" borderId="20" xfId="0" applyFont="1" applyFill="1" applyBorder="1" applyAlignment="1">
      <alignment horizontal="center" vertical="center" wrapText="1"/>
    </xf>
    <xf numFmtId="0" fontId="83" fillId="41" borderId="13" xfId="0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3" fillId="35" borderId="16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3" fillId="35" borderId="21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center" vertical="center" wrapText="1"/>
    </xf>
    <xf numFmtId="0" fontId="94" fillId="35" borderId="16" xfId="0" applyFont="1" applyFill="1" applyBorder="1" applyAlignment="1">
      <alignment horizontal="left" vertical="center"/>
    </xf>
    <xf numFmtId="0" fontId="94" fillId="35" borderId="10" xfId="0" applyFont="1" applyFill="1" applyBorder="1" applyAlignment="1">
      <alignment horizontal="left" vertical="center"/>
    </xf>
    <xf numFmtId="0" fontId="83" fillId="35" borderId="14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3" fillId="35" borderId="16" xfId="0" applyFont="1" applyFill="1" applyBorder="1" applyAlignment="1">
      <alignment horizontal="left" vertical="center" wrapText="1"/>
    </xf>
    <xf numFmtId="14" fontId="83" fillId="35" borderId="18" xfId="0" applyNumberFormat="1" applyFont="1" applyFill="1" applyBorder="1" applyAlignment="1">
      <alignment horizontal="center" vertical="center" wrapText="1"/>
    </xf>
    <xf numFmtId="14" fontId="83" fillId="35" borderId="22" xfId="0" applyNumberFormat="1" applyFont="1" applyFill="1" applyBorder="1" applyAlignment="1">
      <alignment horizontal="center" vertical="center" wrapText="1"/>
    </xf>
    <xf numFmtId="14" fontId="83" fillId="35" borderId="21" xfId="0" applyNumberFormat="1" applyFont="1" applyFill="1" applyBorder="1" applyAlignment="1">
      <alignment horizontal="center" vertical="center" wrapText="1"/>
    </xf>
    <xf numFmtId="14" fontId="83" fillId="35" borderId="11" xfId="0" applyNumberFormat="1" applyFont="1" applyFill="1" applyBorder="1" applyAlignment="1">
      <alignment horizontal="center" vertical="center" wrapText="1"/>
    </xf>
    <xf numFmtId="0" fontId="94" fillId="35" borderId="14" xfId="0" applyFont="1" applyFill="1" applyBorder="1" applyAlignment="1">
      <alignment horizontal="left" vertical="center"/>
    </xf>
    <xf numFmtId="169" fontId="83" fillId="35" borderId="16" xfId="0" applyNumberFormat="1" applyFont="1" applyFill="1" applyBorder="1" applyAlignment="1">
      <alignment horizontal="center" vertical="center" wrapText="1"/>
    </xf>
    <xf numFmtId="169" fontId="83" fillId="35" borderId="14" xfId="0" applyNumberFormat="1" applyFont="1" applyFill="1" applyBorder="1" applyAlignment="1">
      <alignment horizontal="center" vertical="center" wrapText="1"/>
    </xf>
    <xf numFmtId="169" fontId="83" fillId="35" borderId="10" xfId="0" applyNumberFormat="1" applyFont="1" applyFill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left" vertical="center"/>
    </xf>
    <xf numFmtId="0" fontId="79" fillId="33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ziesiętn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y_SP-95(0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7527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180975</xdr:rowOff>
    </xdr:from>
    <xdr:to>
      <xdr:col>4</xdr:col>
      <xdr:colOff>1076325</xdr:colOff>
      <xdr:row>33</xdr:row>
      <xdr:rowOff>171450</xdr:rowOff>
    </xdr:to>
    <xdr:grpSp>
      <xdr:nvGrpSpPr>
        <xdr:cNvPr id="1" name="Kanwa 216"/>
        <xdr:cNvGrpSpPr>
          <a:grpSpLocks/>
        </xdr:cNvGrpSpPr>
      </xdr:nvGrpSpPr>
      <xdr:grpSpPr>
        <a:xfrm>
          <a:off x="390525" y="809625"/>
          <a:ext cx="9039225" cy="5705475"/>
          <a:chOff x="0" y="0"/>
          <a:chExt cx="9034145" cy="5706745"/>
        </a:xfrm>
        <a:solidFill>
          <a:srgbClr val="FFFFFF"/>
        </a:solidFill>
      </xdr:grpSpPr>
      <xdr:sp>
        <xdr:nvSpPr>
          <xdr:cNvPr id="2" name="Prostokąt 93"/>
          <xdr:cNvSpPr>
            <a:spLocks/>
          </xdr:cNvSpPr>
        </xdr:nvSpPr>
        <xdr:spPr>
          <a:xfrm>
            <a:off x="0" y="0"/>
            <a:ext cx="5752492" cy="570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998805" y="0"/>
            <a:ext cx="2787034" cy="446553"/>
          </a:xfrm>
          <a:prstGeom prst="rect">
            <a:avLst/>
          </a:prstGeom>
          <a:solidFill>
            <a:srgbClr val="1543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Orbis Spółka Akcyjna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jednostka dominująca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062044" y="700503"/>
            <a:ext cx="2741863" cy="345258"/>
          </a:xfrm>
          <a:prstGeom prst="rect">
            <a:avLst/>
          </a:prstGeom>
          <a:solidFill>
            <a:srgbClr val="5B668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                          PODMIOTY ZALEŻNE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4517" y="1256911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UAB Hekon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2748639" y="1256911"/>
            <a:ext cx="2055268" cy="340978"/>
          </a:xfrm>
          <a:prstGeom prst="rect">
            <a:avLst/>
          </a:prstGeom>
          <a:solidFill>
            <a:srgbClr val="352664">
              <a:alpha val="99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Hekon-Hotele Ekonomiczne S.A.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726053" y="3145843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Hotels Zrt.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2735087" y="2566609"/>
            <a:ext cx="2055268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Corporate Sp. z o. o.**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748639" y="1943147"/>
            <a:ext cx="2055268" cy="342405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Kontrakty Sp. z o.o.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432975" y="446553"/>
            <a:ext cx="0" cy="238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4806165" y="798944"/>
            <a:ext cx="8017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4790355" y="1369619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H="1">
            <a:off x="4790355" y="3324179"/>
            <a:ext cx="81533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4785838" y="2756358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4806165" y="2057282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4919092" y="1256911"/>
            <a:ext cx="571410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100%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4919092" y="1943147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80,00%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919092" y="2629383"/>
            <a:ext cx="571410" cy="23255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95,08%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919092" y="3201484"/>
            <a:ext cx="571410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PBP OR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8806033" y="7989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633453" y="1486607"/>
            <a:ext cx="1129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H="1">
            <a:off x="1833931" y="1371045"/>
            <a:ext cx="7995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24"/>
          <xdr:cNvSpPr txBox="1">
            <a:spLocks noChangeArrowheads="1"/>
          </xdr:cNvSpPr>
        </xdr:nvSpPr>
        <xdr:spPr>
          <a:xfrm>
            <a:off x="1949117" y="1256911"/>
            <a:ext cx="569151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33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WT Wil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       PODMIOTY ZALEŻNE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kasy Sp. z o.o.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,33%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4" name="Text Box 25"/>
          <xdr:cNvSpPr txBox="1">
            <a:spLocks noChangeArrowheads="1"/>
          </xdr:cNvSpPr>
        </xdr:nvSpPr>
        <xdr:spPr>
          <a:xfrm>
            <a:off x="1949117" y="1943147"/>
            <a:ext cx="569151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20,00%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UAB Hekon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2518268" y="2057282"/>
            <a:ext cx="228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633453" y="1371045"/>
            <a:ext cx="0" cy="3424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2177229" y="1714877"/>
            <a:ext cx="4562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2177229" y="1714877"/>
            <a:ext cx="0" cy="22827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177229" y="1714877"/>
            <a:ext cx="0" cy="2282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H="1">
            <a:off x="2633453" y="2629383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2633453" y="2515248"/>
            <a:ext cx="0" cy="4565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6177097" y="4000428"/>
            <a:ext cx="115185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 flipH="1">
            <a:off x="1833931" y="2629383"/>
            <a:ext cx="799522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 flipH="1">
            <a:off x="7432843" y="3085922"/>
            <a:ext cx="343298" cy="1427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5601170" y="798944"/>
            <a:ext cx="6776" cy="19588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5605687" y="798944"/>
            <a:ext cx="9034" cy="358240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AutoShape 48"/>
          <xdr:cNvSpPr>
            <a:spLocks/>
          </xdr:cNvSpPr>
        </xdr:nvSpPr>
        <xdr:spPr>
          <a:xfrm>
            <a:off x="9034145" y="422584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Text Box 55"/>
          <xdr:cNvSpPr txBox="1">
            <a:spLocks noChangeArrowheads="1"/>
          </xdr:cNvSpPr>
        </xdr:nvSpPr>
        <xdr:spPr>
          <a:xfrm>
            <a:off x="2735087" y="3693691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Hotels Romania s.r.l. </a:t>
            </a:r>
          </a:p>
        </xdr:txBody>
      </xdr:sp>
      <xdr:sp>
        <xdr:nvSpPr>
          <xdr:cNvPr id="47" name="Text Box 56"/>
          <xdr:cNvSpPr txBox="1">
            <a:spLocks noChangeArrowheads="1"/>
          </xdr:cNvSpPr>
        </xdr:nvSpPr>
        <xdr:spPr>
          <a:xfrm>
            <a:off x="2748639" y="4225845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Katerinska Hotel s.r.o.</a:t>
            </a:r>
          </a:p>
        </xdr:txBody>
      </xdr:sp>
      <xdr:sp>
        <xdr:nvSpPr>
          <xdr:cNvPr id="48" name="Text Box 59"/>
          <xdr:cNvSpPr txBox="1">
            <a:spLocks noChangeArrowheads="1"/>
          </xdr:cNvSpPr>
        </xdr:nvSpPr>
        <xdr:spPr>
          <a:xfrm>
            <a:off x="0" y="2757785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Slovakia, s.r.o.</a:t>
            </a:r>
          </a:p>
        </xdr:txBody>
      </xdr:sp>
      <xdr:sp>
        <xdr:nvSpPr>
          <xdr:cNvPr id="49" name="Text Box 60"/>
          <xdr:cNvSpPr txBox="1">
            <a:spLocks noChangeArrowheads="1"/>
          </xdr:cNvSpPr>
        </xdr:nvSpPr>
        <xdr:spPr>
          <a:xfrm>
            <a:off x="0" y="3100189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Blaha Hotel Szállodaüzemeltető Kft. *</a:t>
            </a:r>
          </a:p>
        </xdr:txBody>
      </xdr:sp>
      <xdr:sp>
        <xdr:nvSpPr>
          <xdr:cNvPr id="50" name="Text Box 61"/>
          <xdr:cNvSpPr txBox="1">
            <a:spLocks noChangeArrowheads="1"/>
          </xdr:cNvSpPr>
        </xdr:nvSpPr>
        <xdr:spPr>
          <a:xfrm>
            <a:off x="6776" y="3428327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WTCM Budapest Kft.**</a:t>
            </a:r>
          </a:p>
        </xdr:txBody>
      </xdr:sp>
      <xdr:sp>
        <xdr:nvSpPr>
          <xdr:cNvPr id="51" name="Text Box 62"/>
          <xdr:cNvSpPr txBox="1">
            <a:spLocks noChangeArrowheads="1"/>
          </xdr:cNvSpPr>
        </xdr:nvSpPr>
        <xdr:spPr>
          <a:xfrm>
            <a:off x="0" y="3999002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Novy Smichov Gate a.s.</a:t>
            </a:r>
          </a:p>
        </xdr:txBody>
      </xdr:sp>
      <xdr:sp>
        <xdr:nvSpPr>
          <xdr:cNvPr id="52" name="Text Box 63"/>
          <xdr:cNvSpPr txBox="1">
            <a:spLocks noChangeArrowheads="1"/>
          </xdr:cNvSpPr>
        </xdr:nvSpPr>
        <xdr:spPr>
          <a:xfrm>
            <a:off x="6776" y="4335700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H-Development  CZ a.s.</a:t>
            </a:r>
          </a:p>
        </xdr:txBody>
      </xdr:sp>
      <xdr:sp>
        <xdr:nvSpPr>
          <xdr:cNvPr id="53" name="Text Box 64"/>
          <xdr:cNvSpPr txBox="1">
            <a:spLocks noChangeArrowheads="1"/>
          </xdr:cNvSpPr>
        </xdr:nvSpPr>
        <xdr:spPr>
          <a:xfrm>
            <a:off x="0" y="4643864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Business Estate Entity  a.s.</a:t>
            </a:r>
          </a:p>
        </xdr:txBody>
      </xdr:sp>
      <xdr:sp>
        <xdr:nvSpPr>
          <xdr:cNvPr id="54" name="Text Box 65"/>
          <xdr:cNvSpPr txBox="1">
            <a:spLocks noChangeArrowheads="1"/>
          </xdr:cNvSpPr>
        </xdr:nvSpPr>
        <xdr:spPr>
          <a:xfrm>
            <a:off x="1946858" y="2757785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5" name="Text Box 66"/>
          <xdr:cNvSpPr txBox="1">
            <a:spLocks noChangeArrowheads="1"/>
          </xdr:cNvSpPr>
        </xdr:nvSpPr>
        <xdr:spPr>
          <a:xfrm>
            <a:off x="1946858" y="3100189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44,42%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6" name="Text Box 67"/>
          <xdr:cNvSpPr txBox="1">
            <a:spLocks noChangeArrowheads="1"/>
          </xdr:cNvSpPr>
        </xdr:nvSpPr>
        <xdr:spPr>
          <a:xfrm>
            <a:off x="1949117" y="3429754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7" name="Text Box 68"/>
          <xdr:cNvSpPr txBox="1">
            <a:spLocks noChangeArrowheads="1"/>
          </xdr:cNvSpPr>
        </xdr:nvSpPr>
        <xdr:spPr>
          <a:xfrm>
            <a:off x="1946858" y="399472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8" name="Text Box 69"/>
          <xdr:cNvSpPr txBox="1">
            <a:spLocks noChangeArrowheads="1"/>
          </xdr:cNvSpPr>
        </xdr:nvSpPr>
        <xdr:spPr>
          <a:xfrm>
            <a:off x="1946858" y="4337126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9" name="Text Box 70"/>
          <xdr:cNvSpPr txBox="1">
            <a:spLocks noChangeArrowheads="1"/>
          </xdr:cNvSpPr>
        </xdr:nvSpPr>
        <xdr:spPr>
          <a:xfrm>
            <a:off x="1946858" y="4643864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0" name="Line 71"/>
          <xdr:cNvSpPr>
            <a:spLocks/>
          </xdr:cNvSpPr>
        </xdr:nvSpPr>
        <xdr:spPr>
          <a:xfrm flipH="1">
            <a:off x="4785838" y="3884867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72"/>
          <xdr:cNvSpPr>
            <a:spLocks/>
          </xdr:cNvSpPr>
        </xdr:nvSpPr>
        <xdr:spPr>
          <a:xfrm flipH="1">
            <a:off x="4808424" y="4375647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Text Box 75"/>
          <xdr:cNvSpPr txBox="1">
            <a:spLocks noChangeArrowheads="1"/>
          </xdr:cNvSpPr>
        </xdr:nvSpPr>
        <xdr:spPr>
          <a:xfrm>
            <a:off x="4919092" y="377073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3" name="Text Box 76"/>
          <xdr:cNvSpPr txBox="1">
            <a:spLocks noChangeArrowheads="1"/>
          </xdr:cNvSpPr>
        </xdr:nvSpPr>
        <xdr:spPr>
          <a:xfrm>
            <a:off x="4919092" y="424439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4" name="AutoShape 79"/>
          <xdr:cNvSpPr>
            <a:spLocks/>
          </xdr:cNvSpPr>
        </xdr:nvSpPr>
        <xdr:spPr>
          <a:xfrm flipH="1">
            <a:off x="2633453" y="3301352"/>
            <a:ext cx="903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AutoShape 80"/>
          <xdr:cNvSpPr>
            <a:spLocks/>
          </xdr:cNvSpPr>
        </xdr:nvSpPr>
        <xdr:spPr>
          <a:xfrm>
            <a:off x="2518268" y="2873346"/>
            <a:ext cx="115185" cy="429433"/>
          </a:xfrm>
          <a:prstGeom prst="bentConnector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AutoShape 81"/>
          <xdr:cNvSpPr>
            <a:spLocks/>
          </xdr:cNvSpPr>
        </xdr:nvSpPr>
        <xdr:spPr>
          <a:xfrm flipV="1">
            <a:off x="2520526" y="3268538"/>
            <a:ext cx="115185" cy="276777"/>
          </a:xfrm>
          <a:prstGeom prst="bentConnector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AutoShape 82"/>
          <xdr:cNvSpPr>
            <a:spLocks/>
          </xdr:cNvSpPr>
        </xdr:nvSpPr>
        <xdr:spPr>
          <a:xfrm>
            <a:off x="2518268" y="3214324"/>
            <a:ext cx="11518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AutoShape 83"/>
          <xdr:cNvSpPr>
            <a:spLocks/>
          </xdr:cNvSpPr>
        </xdr:nvSpPr>
        <xdr:spPr>
          <a:xfrm flipH="1" flipV="1">
            <a:off x="1827156" y="2870493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AutoShape 84"/>
          <xdr:cNvSpPr>
            <a:spLocks/>
          </xdr:cNvSpPr>
        </xdr:nvSpPr>
        <xdr:spPr>
          <a:xfrm flipH="1" flipV="1">
            <a:off x="1827156" y="3212897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AutoShape 85"/>
          <xdr:cNvSpPr>
            <a:spLocks/>
          </xdr:cNvSpPr>
        </xdr:nvSpPr>
        <xdr:spPr>
          <a:xfrm flipH="1" flipV="1">
            <a:off x="1833931" y="3541035"/>
            <a:ext cx="115185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AutoShape 86"/>
          <xdr:cNvSpPr>
            <a:spLocks/>
          </xdr:cNvSpPr>
        </xdr:nvSpPr>
        <xdr:spPr>
          <a:xfrm flipH="1">
            <a:off x="1827156" y="4110283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AutoShape 87"/>
          <xdr:cNvSpPr>
            <a:spLocks/>
          </xdr:cNvSpPr>
        </xdr:nvSpPr>
        <xdr:spPr>
          <a:xfrm flipH="1" flipV="1">
            <a:off x="1833931" y="4448408"/>
            <a:ext cx="112927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AutoShape 88"/>
          <xdr:cNvSpPr>
            <a:spLocks/>
          </xdr:cNvSpPr>
        </xdr:nvSpPr>
        <xdr:spPr>
          <a:xfrm flipH="1" flipV="1">
            <a:off x="1827156" y="4757999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AutoShape 89"/>
          <xdr:cNvSpPr>
            <a:spLocks/>
          </xdr:cNvSpPr>
        </xdr:nvSpPr>
        <xdr:spPr>
          <a:xfrm flipH="1">
            <a:off x="2633453" y="4110283"/>
            <a:ext cx="2259" cy="6477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AutoShape 90"/>
          <xdr:cNvSpPr>
            <a:spLocks/>
          </xdr:cNvSpPr>
        </xdr:nvSpPr>
        <xdr:spPr>
          <a:xfrm>
            <a:off x="2635712" y="4395620"/>
            <a:ext cx="11292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AutoShape 91"/>
          <xdr:cNvSpPr>
            <a:spLocks/>
          </xdr:cNvSpPr>
        </xdr:nvSpPr>
        <xdr:spPr>
          <a:xfrm>
            <a:off x="2518268" y="4110283"/>
            <a:ext cx="117444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AutoShape 92"/>
          <xdr:cNvSpPr>
            <a:spLocks/>
          </xdr:cNvSpPr>
        </xdr:nvSpPr>
        <xdr:spPr>
          <a:xfrm flipV="1">
            <a:off x="2518268" y="4757999"/>
            <a:ext cx="117444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AutoShape 93"/>
          <xdr:cNvSpPr>
            <a:spLocks/>
          </xdr:cNvSpPr>
        </xdr:nvSpPr>
        <xdr:spPr>
          <a:xfrm flipV="1">
            <a:off x="2518268" y="4448408"/>
            <a:ext cx="115185" cy="4280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FINANCE-CONSOLIDATION-REPORTING\RAPORTY_FINANSOWE\sprawozdania%20gieldowe\p&#243;&#322;roczne\Konsolidacja_30.06.2013\Pakiety_sp&#243;&#322;ki\Orbis\Orbis_Pakiet_konsolidacyjny_30.06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"/>
      <sheetName val="b"/>
      <sheetName val=" rw"/>
      <sheetName val="kap"/>
      <sheetName val="cf"/>
      <sheetName val="n do rachunku"/>
      <sheetName val="n do bilansu"/>
      <sheetName val="n do cf"/>
      <sheetName val="rzecz akt trw 30.06.2013"/>
      <sheetName val="rzecz akt trw 31.12.2012"/>
      <sheetName val="rzecz akt trw 30.06.2012"/>
      <sheetName val="rzecz akt trw 30.09.2010"/>
      <sheetName val="WNiP 30.06.2013"/>
      <sheetName val="WNiP 31.12.2012"/>
      <sheetName val="WNiP 30.06.2012"/>
      <sheetName val="WNiP 30.09.2010"/>
      <sheetName val="rezerwy"/>
      <sheetName val="świad prac"/>
      <sheetName val="kred i poży"/>
      <sheetName val="zob war"/>
      <sheetName val="przyszłe zobowiązania inwestycy"/>
      <sheetName val="podmioty powiązane"/>
      <sheetName val="połączenia jed"/>
      <sheetName val="Wspólne przedsięwzięcia"/>
      <sheetName val="inf fin o jedn pow"/>
      <sheetName val="NWK_30.06.2013"/>
      <sheetName val="NWK_30.06.2012"/>
      <sheetName val="NWNK_30.06.2013"/>
      <sheetName val="Działalność zaniechana"/>
      <sheetName val="skład gr kap"/>
      <sheetName val="Wart niemat - zakup"/>
      <sheetName val="Wart. niemat. sprzedaż "/>
      <sheetName val="śr trwałe zakup"/>
      <sheetName val="Śr. trw_sprzedaż "/>
      <sheetName val="Zapasy zakup-sprzedaż"/>
      <sheetName val="Sheet1"/>
      <sheetName val="Sheet2"/>
    </sheetNames>
    <sheetDataSet>
      <sheetData sheetId="2">
        <row r="55">
          <cell r="A55" t="str">
            <v>Zyski i straty aktuarialne z tyt. programu określonych świadczeń pracowniczych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A2" sqref="A2:B2"/>
    </sheetView>
  </sheetViews>
  <sheetFormatPr defaultColWidth="10.875" defaultRowHeight="15.75"/>
  <cols>
    <col min="1" max="1" width="4.375" style="2" customWidth="1"/>
    <col min="2" max="2" width="99.875" style="2" customWidth="1"/>
    <col min="3" max="16384" width="10.875" style="2" customWidth="1"/>
  </cols>
  <sheetData>
    <row r="1" ht="147.75" customHeight="1"/>
    <row r="2" spans="1:2" s="4" customFormat="1" ht="40.5" customHeight="1">
      <c r="A2" s="249" t="s">
        <v>319</v>
      </c>
      <c r="B2" s="250"/>
    </row>
    <row r="4" spans="1:3" ht="15.75">
      <c r="A4" s="251" t="s">
        <v>9</v>
      </c>
      <c r="B4" s="251"/>
      <c r="C4" s="3"/>
    </row>
    <row r="5" spans="1:7" ht="15.75">
      <c r="A5" s="16" t="s">
        <v>26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>
      <c r="A6" s="16" t="s">
        <v>27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>
      <c r="A7" s="16" t="s">
        <v>28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>
      <c r="A8" s="16" t="s">
        <v>29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>
      <c r="A9" s="16" t="s">
        <v>30</v>
      </c>
      <c r="B9" s="17" t="str">
        <f>'Spr. segmentowa'!_Toc293035359</f>
        <v>Sprawozdawczość według segmentów </v>
      </c>
      <c r="C9" s="3"/>
      <c r="D9" s="3"/>
      <c r="E9" s="3"/>
      <c r="F9" s="3"/>
      <c r="G9" s="3"/>
    </row>
    <row r="10" spans="1:7" ht="15.75">
      <c r="A10" s="22">
        <v>6</v>
      </c>
      <c r="B10" s="17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.75">
      <c r="A11" s="16" t="s">
        <v>31</v>
      </c>
      <c r="B11" s="17" t="s">
        <v>133</v>
      </c>
      <c r="C11" s="3"/>
      <c r="D11" s="3"/>
      <c r="E11" s="3"/>
      <c r="F11" s="3"/>
      <c r="G11" s="3"/>
    </row>
    <row r="12" spans="1:7" ht="15.75">
      <c r="A12" s="16" t="s">
        <v>32</v>
      </c>
      <c r="B12" s="17" t="str">
        <f>'Baza hotelowa'!_Toc293035359</f>
        <v>Baza hotelowa Grupy</v>
      </c>
      <c r="C12" s="3"/>
      <c r="D12" s="3"/>
      <c r="E12" s="3"/>
      <c r="F12" s="3"/>
      <c r="G12" s="3"/>
    </row>
    <row r="13" spans="1:7" ht="15.75">
      <c r="A13" s="16" t="s">
        <v>131</v>
      </c>
      <c r="B13" s="17" t="str">
        <f>Klienci!_Toc293035359</f>
        <v>Struktura klientów Grupy</v>
      </c>
      <c r="C13" s="3"/>
      <c r="D13" s="3"/>
      <c r="E13" s="3"/>
      <c r="F13" s="3"/>
      <c r="G13" s="3"/>
    </row>
    <row r="14" spans="1:7" ht="15.75">
      <c r="A14" s="16" t="s">
        <v>148</v>
      </c>
      <c r="B14" s="17" t="str">
        <f>Zatrudnienie!_Toc293035359</f>
        <v>Przeciętne zatrudnienie w Grupie </v>
      </c>
      <c r="C14" s="3"/>
      <c r="D14" s="3"/>
      <c r="E14" s="3"/>
      <c r="F14" s="3"/>
      <c r="G14" s="3"/>
    </row>
    <row r="15" spans="1:7" ht="15.75">
      <c r="A15" s="16" t="s">
        <v>149</v>
      </c>
      <c r="B15" s="17" t="str">
        <f>'Struktura Grupy'!_Toc293035359</f>
        <v>Struktura Grupy</v>
      </c>
      <c r="C15" s="3"/>
      <c r="D15" s="3"/>
      <c r="E15" s="3"/>
      <c r="F15" s="3"/>
      <c r="G15" s="3"/>
    </row>
    <row r="16" spans="1:7" ht="15.75">
      <c r="A16" s="16" t="s">
        <v>150</v>
      </c>
      <c r="B16" s="17" t="str">
        <f>Akcjonariat!_Toc293035359</f>
        <v>Struktura akcjonariatu Orbis S.A.</v>
      </c>
      <c r="C16" s="3"/>
      <c r="D16" s="3"/>
      <c r="E16" s="3"/>
      <c r="F16" s="3"/>
      <c r="G16" s="3"/>
    </row>
    <row r="17" spans="1:3" ht="15">
      <c r="A17" s="3"/>
      <c r="B17" s="3"/>
      <c r="C17" s="3"/>
    </row>
    <row r="18" spans="1:2" ht="15">
      <c r="A18" s="1"/>
      <c r="B18" s="3"/>
    </row>
    <row r="19" ht="15">
      <c r="B19" s="21"/>
    </row>
    <row r="20" ht="15">
      <c r="B20" s="21"/>
    </row>
    <row r="23" ht="18" customHeight="1"/>
  </sheetData>
  <sheetProtection/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30" sqref="C30"/>
    </sheetView>
  </sheetViews>
  <sheetFormatPr defaultColWidth="10.875" defaultRowHeight="15.75"/>
  <cols>
    <col min="1" max="1" width="5.00390625" style="2" customWidth="1"/>
    <col min="2" max="2" width="74.875" style="5" customWidth="1"/>
    <col min="3" max="4" width="14.875" style="2" customWidth="1"/>
    <col min="5" max="16384" width="10.875" style="2" customWidth="1"/>
  </cols>
  <sheetData>
    <row r="1" ht="15.75">
      <c r="A1" s="9" t="s">
        <v>9</v>
      </c>
    </row>
    <row r="2" ht="15.75">
      <c r="A2" s="9"/>
    </row>
    <row r="3" spans="1:2" ht="18">
      <c r="A3" s="9"/>
      <c r="B3" s="19" t="s">
        <v>141</v>
      </c>
    </row>
    <row r="4" spans="2:4" ht="16.5" customHeight="1">
      <c r="B4" s="288">
        <v>2015</v>
      </c>
      <c r="C4" s="286" t="s">
        <v>142</v>
      </c>
      <c r="D4" s="286" t="s">
        <v>143</v>
      </c>
    </row>
    <row r="5" spans="2:4" ht="15.75" thickBot="1">
      <c r="B5" s="253"/>
      <c r="C5" s="287"/>
      <c r="D5" s="287"/>
    </row>
    <row r="6" spans="2:5" ht="16.5" thickBot="1" thickTop="1">
      <c r="B6" s="41" t="s">
        <v>144</v>
      </c>
      <c r="C6" s="98">
        <v>0.528</v>
      </c>
      <c r="D6" s="98">
        <v>0.472</v>
      </c>
      <c r="E6" s="161"/>
    </row>
    <row r="7" spans="2:5" ht="16.5" thickBot="1" thickTop="1">
      <c r="B7" s="12" t="s">
        <v>115</v>
      </c>
      <c r="C7" s="98">
        <v>0.588</v>
      </c>
      <c r="D7" s="98">
        <v>0.412</v>
      </c>
      <c r="E7" s="161"/>
    </row>
    <row r="8" spans="2:5" ht="15.75" thickTop="1">
      <c r="B8" s="60" t="s">
        <v>116</v>
      </c>
      <c r="C8" s="98">
        <v>0.405</v>
      </c>
      <c r="D8" s="98">
        <v>0.595</v>
      </c>
      <c r="E8" s="161"/>
    </row>
    <row r="9" spans="2:5" ht="15">
      <c r="B9" s="60" t="s">
        <v>117</v>
      </c>
      <c r="C9" s="98">
        <v>0.35</v>
      </c>
      <c r="D9" s="98">
        <v>0.65</v>
      </c>
      <c r="E9" s="161"/>
    </row>
    <row r="10" spans="2:5" ht="15">
      <c r="B10" s="24" t="s">
        <v>118</v>
      </c>
      <c r="C10" s="98">
        <v>0.593</v>
      </c>
      <c r="D10" s="98">
        <v>0.407</v>
      </c>
      <c r="E10" s="161"/>
    </row>
    <row r="11" ht="15">
      <c r="E11" s="98"/>
    </row>
    <row r="12" spans="2:5" ht="15">
      <c r="B12" s="288">
        <v>2014</v>
      </c>
      <c r="C12" s="286" t="s">
        <v>142</v>
      </c>
      <c r="D12" s="286" t="s">
        <v>143</v>
      </c>
      <c r="E12" s="98"/>
    </row>
    <row r="13" spans="2:5" ht="15.75" thickBot="1">
      <c r="B13" s="253"/>
      <c r="C13" s="287"/>
      <c r="D13" s="287"/>
      <c r="E13" s="98"/>
    </row>
    <row r="14" spans="2:5" ht="16.5" thickBot="1" thickTop="1">
      <c r="B14" s="41" t="s">
        <v>144</v>
      </c>
      <c r="C14" s="98">
        <v>0.531</v>
      </c>
      <c r="D14" s="98">
        <v>0.469</v>
      </c>
      <c r="E14" s="161"/>
    </row>
    <row r="15" spans="2:5" ht="16.5" thickBot="1" thickTop="1">
      <c r="B15" s="12" t="s">
        <v>115</v>
      </c>
      <c r="C15" s="98">
        <v>0.597</v>
      </c>
      <c r="D15" s="98">
        <v>0.403</v>
      </c>
      <c r="E15" s="161"/>
    </row>
    <row r="16" spans="2:5" ht="15.75" thickTop="1">
      <c r="B16" s="60" t="s">
        <v>116</v>
      </c>
      <c r="C16" s="98">
        <v>0.401</v>
      </c>
      <c r="D16" s="98">
        <v>0.599</v>
      </c>
      <c r="E16" s="161"/>
    </row>
    <row r="17" spans="2:5" ht="15">
      <c r="B17" s="60" t="s">
        <v>117</v>
      </c>
      <c r="C17" s="98">
        <v>0.338</v>
      </c>
      <c r="D17" s="98">
        <v>0.662</v>
      </c>
      <c r="E17" s="161"/>
    </row>
    <row r="18" spans="2:5" ht="15">
      <c r="B18" s="24" t="s">
        <v>118</v>
      </c>
      <c r="C18" s="98">
        <v>0.596</v>
      </c>
      <c r="D18" s="98">
        <v>0.404</v>
      </c>
      <c r="E18" s="161"/>
    </row>
    <row r="19" ht="15">
      <c r="E19" s="98"/>
    </row>
    <row r="20" spans="2:5" ht="15">
      <c r="B20" s="288" t="s">
        <v>272</v>
      </c>
      <c r="C20" s="286" t="s">
        <v>142</v>
      </c>
      <c r="D20" s="286" t="s">
        <v>143</v>
      </c>
      <c r="E20" s="98"/>
    </row>
    <row r="21" spans="2:5" ht="15.75" thickBot="1">
      <c r="B21" s="253"/>
      <c r="C21" s="287"/>
      <c r="D21" s="287"/>
      <c r="E21" s="98"/>
    </row>
    <row r="22" spans="2:5" ht="16.5" thickBot="1" thickTop="1">
      <c r="B22" s="41" t="s">
        <v>144</v>
      </c>
      <c r="C22" s="98">
        <v>0.564</v>
      </c>
      <c r="D22" s="98">
        <v>0.436</v>
      </c>
      <c r="E22" s="161"/>
    </row>
    <row r="23" spans="2:5" ht="16.5" thickBot="1" thickTop="1">
      <c r="B23" s="12" t="s">
        <v>115</v>
      </c>
      <c r="C23" s="98">
        <v>0.621</v>
      </c>
      <c r="D23" s="98">
        <v>0.379</v>
      </c>
      <c r="E23" s="161"/>
    </row>
    <row r="24" spans="2:5" ht="15.75" thickTop="1">
      <c r="B24" s="60" t="s">
        <v>116</v>
      </c>
      <c r="C24" s="98">
        <v>0.46</v>
      </c>
      <c r="D24" s="98">
        <v>0.54</v>
      </c>
      <c r="E24" s="161"/>
    </row>
    <row r="25" spans="2:5" ht="15">
      <c r="B25" s="60" t="s">
        <v>117</v>
      </c>
      <c r="C25" s="98">
        <v>0.368</v>
      </c>
      <c r="D25" s="98">
        <v>0.632</v>
      </c>
      <c r="E25" s="161"/>
    </row>
    <row r="26" spans="2:5" ht="15">
      <c r="B26" s="24" t="s">
        <v>118</v>
      </c>
      <c r="C26" s="98">
        <v>0.627</v>
      </c>
      <c r="D26" s="98">
        <v>0.373</v>
      </c>
      <c r="E26" s="161"/>
    </row>
    <row r="27" ht="15">
      <c r="E27" s="98"/>
    </row>
    <row r="28" spans="2:5" ht="15">
      <c r="B28" s="288" t="s">
        <v>273</v>
      </c>
      <c r="C28" s="286" t="s">
        <v>142</v>
      </c>
      <c r="D28" s="286" t="s">
        <v>143</v>
      </c>
      <c r="E28" s="98"/>
    </row>
    <row r="29" spans="2:5" ht="15.75" thickBot="1">
      <c r="B29" s="253"/>
      <c r="C29" s="287"/>
      <c r="D29" s="287"/>
      <c r="E29" s="98"/>
    </row>
    <row r="30" spans="2:5" ht="16.5" thickBot="1" thickTop="1">
      <c r="B30" s="41" t="s">
        <v>144</v>
      </c>
      <c r="C30" s="98">
        <v>0.568</v>
      </c>
      <c r="D30" s="98">
        <v>0.432</v>
      </c>
      <c r="E30" s="161"/>
    </row>
    <row r="31" spans="2:5" ht="16.5" thickBot="1" thickTop="1">
      <c r="B31" s="12" t="s">
        <v>115</v>
      </c>
      <c r="C31" s="98">
        <v>0.632</v>
      </c>
      <c r="D31" s="98">
        <v>0.368</v>
      </c>
      <c r="E31" s="161"/>
    </row>
    <row r="32" spans="2:5" ht="15.75" thickTop="1">
      <c r="B32" s="60" t="s">
        <v>116</v>
      </c>
      <c r="C32" s="98">
        <v>0.444</v>
      </c>
      <c r="D32" s="98">
        <v>0.556</v>
      </c>
      <c r="E32" s="161"/>
    </row>
    <row r="33" spans="2:5" ht="15">
      <c r="B33" s="60" t="s">
        <v>117</v>
      </c>
      <c r="C33" s="98">
        <v>0.333</v>
      </c>
      <c r="D33" s="98">
        <v>0.667</v>
      </c>
      <c r="E33" s="161"/>
    </row>
    <row r="34" spans="2:5" ht="15">
      <c r="B34" s="24" t="s">
        <v>118</v>
      </c>
      <c r="C34" s="98">
        <v>0.653</v>
      </c>
      <c r="D34" s="98">
        <v>0.347</v>
      </c>
      <c r="E34" s="161"/>
    </row>
    <row r="35" ht="15">
      <c r="E35" s="98"/>
    </row>
    <row r="36" ht="15">
      <c r="E36" s="98"/>
    </row>
    <row r="37" ht="15">
      <c r="E37" s="98"/>
    </row>
    <row r="38" ht="15">
      <c r="E38" s="98"/>
    </row>
    <row r="39" ht="15">
      <c r="E39" s="98"/>
    </row>
    <row r="40" ht="15">
      <c r="E40" s="98"/>
    </row>
    <row r="41" ht="15">
      <c r="E41" s="98"/>
    </row>
    <row r="42" ht="15">
      <c r="E42" s="98"/>
    </row>
    <row r="43" ht="15">
      <c r="E43" s="98"/>
    </row>
    <row r="44" ht="15">
      <c r="E44" s="98"/>
    </row>
    <row r="45" ht="15">
      <c r="E45" s="98"/>
    </row>
    <row r="46" ht="15">
      <c r="E46" s="98"/>
    </row>
    <row r="47" ht="15">
      <c r="E47" s="98"/>
    </row>
    <row r="48" ht="15">
      <c r="E48" s="98"/>
    </row>
    <row r="49" ht="15">
      <c r="E49" s="98"/>
    </row>
    <row r="50" ht="15">
      <c r="E50" s="98"/>
    </row>
    <row r="51" ht="15">
      <c r="E51" s="98"/>
    </row>
    <row r="54" ht="15">
      <c r="E54" s="98"/>
    </row>
  </sheetData>
  <sheetProtection/>
  <mergeCells count="12">
    <mergeCell ref="B20:B21"/>
    <mergeCell ref="C20:C21"/>
    <mergeCell ref="D20:D21"/>
    <mergeCell ref="B28:B29"/>
    <mergeCell ref="C28:C29"/>
    <mergeCell ref="D28:D29"/>
    <mergeCell ref="D4:D5"/>
    <mergeCell ref="C4:C5"/>
    <mergeCell ref="B4:B5"/>
    <mergeCell ref="B12:B13"/>
    <mergeCell ref="C12:C13"/>
    <mergeCell ref="D12:D13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7" sqref="C7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119</v>
      </c>
    </row>
    <row r="4" spans="2:5" ht="22.5" customHeight="1" thickTop="1">
      <c r="B4" s="273"/>
      <c r="C4" s="267">
        <v>2015</v>
      </c>
      <c r="D4" s="267">
        <v>2014</v>
      </c>
      <c r="E4" s="267" t="s">
        <v>114</v>
      </c>
    </row>
    <row r="5" spans="2:5" ht="22.5" customHeight="1" thickBot="1">
      <c r="B5" s="274"/>
      <c r="C5" s="268"/>
      <c r="D5" s="268"/>
      <c r="E5" s="268"/>
    </row>
    <row r="6" spans="2:5" ht="16.5" thickBot="1" thickTop="1">
      <c r="B6" s="12" t="s">
        <v>115</v>
      </c>
      <c r="C6" s="155">
        <v>2480</v>
      </c>
      <c r="D6" s="155">
        <v>2428</v>
      </c>
      <c r="E6" s="88">
        <f>(C6-D6)/D6</f>
        <v>0.0214168039538715</v>
      </c>
    </row>
    <row r="7" spans="2:5" ht="16.5" thickBot="1" thickTop="1">
      <c r="B7" s="12" t="s">
        <v>116</v>
      </c>
      <c r="C7" s="162">
        <v>844</v>
      </c>
      <c r="D7" s="155">
        <v>0</v>
      </c>
      <c r="E7" s="89" t="s">
        <v>158</v>
      </c>
    </row>
    <row r="8" spans="2:5" ht="16.5" thickBot="1" thickTop="1">
      <c r="B8" s="12" t="s">
        <v>117</v>
      </c>
      <c r="C8" s="162">
        <v>216</v>
      </c>
      <c r="D8" s="155">
        <v>0</v>
      </c>
      <c r="E8" s="89" t="s">
        <v>158</v>
      </c>
    </row>
    <row r="9" spans="2:5" ht="16.5" thickBot="1" thickTop="1">
      <c r="B9" s="12" t="s">
        <v>118</v>
      </c>
      <c r="C9" s="162">
        <v>251</v>
      </c>
      <c r="D9" s="155">
        <v>74</v>
      </c>
      <c r="E9" s="88">
        <f>(C9-D9)/D9</f>
        <v>2.391891891891892</v>
      </c>
    </row>
    <row r="10" spans="2:5" ht="16.5" thickBot="1" thickTop="1">
      <c r="B10" s="54" t="s">
        <v>33</v>
      </c>
      <c r="C10" s="90">
        <f>SUM(C6:C9)</f>
        <v>3791</v>
      </c>
      <c r="D10" s="90">
        <f>SUM(D6:D9)</f>
        <v>2502</v>
      </c>
      <c r="E10" s="91">
        <f>(C10-D10)/D10</f>
        <v>0.5151878497202238</v>
      </c>
    </row>
    <row r="11" ht="15.75" thickTop="1"/>
  </sheetData>
  <sheetProtection/>
  <mergeCells count="4">
    <mergeCell ref="B4:B5"/>
    <mergeCell ref="C4:C5"/>
    <mergeCell ref="D4:D5"/>
    <mergeCell ref="E4:E5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">
      <c r="A3" s="9"/>
      <c r="B3" s="15" t="s">
        <v>120</v>
      </c>
    </row>
    <row r="4" ht="15">
      <c r="B4" s="18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6" spans="2:3" ht="40.5" customHeight="1">
      <c r="B36" s="289" t="s">
        <v>314</v>
      </c>
      <c r="C36" s="289"/>
    </row>
  </sheetData>
  <sheetProtection/>
  <mergeCells count="1">
    <mergeCell ref="B36:C36"/>
  </mergeCells>
  <hyperlinks>
    <hyperlink ref="A1" location="Tytuł!A1" display="Spis treści"/>
  </hyperlinks>
  <printOptions/>
  <pageMargins left="0.75" right="0.75" top="1" bottom="1" header="0.5" footer="0.5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123</v>
      </c>
    </row>
    <row r="4" spans="2:4" ht="46.5" customHeight="1" thickBot="1" thickTop="1">
      <c r="B4" s="92" t="s">
        <v>121</v>
      </c>
      <c r="C4" s="93" t="s">
        <v>122</v>
      </c>
      <c r="D4" s="93" t="s">
        <v>213</v>
      </c>
    </row>
    <row r="5" spans="2:4" ht="16.5" thickBot="1" thickTop="1">
      <c r="B5" s="12" t="s">
        <v>159</v>
      </c>
      <c r="C5" s="94">
        <v>24276415</v>
      </c>
      <c r="D5" s="82">
        <v>52.69</v>
      </c>
    </row>
    <row r="6" spans="2:4" ht="16.5" thickBot="1" thickTop="1">
      <c r="B6" s="95" t="s">
        <v>160</v>
      </c>
      <c r="C6" s="96">
        <v>2303849</v>
      </c>
      <c r="D6" s="97">
        <v>4.99</v>
      </c>
    </row>
    <row r="7" spans="2:4" ht="16.5" thickBot="1" thickTop="1">
      <c r="B7" s="12" t="s">
        <v>161</v>
      </c>
      <c r="C7" s="94">
        <v>4577880</v>
      </c>
      <c r="D7" s="82">
        <v>9.94</v>
      </c>
    </row>
    <row r="8" spans="2:4" ht="16.5" thickBot="1" thickTop="1">
      <c r="B8" s="12" t="s">
        <v>257</v>
      </c>
      <c r="C8" s="94">
        <v>2391368</v>
      </c>
      <c r="D8" s="82">
        <v>5.19</v>
      </c>
    </row>
    <row r="9" spans="2:4" ht="27.75" customHeight="1" thickBot="1" thickTop="1">
      <c r="B9" s="133" t="s">
        <v>329</v>
      </c>
      <c r="C9" s="94">
        <v>2357156</v>
      </c>
      <c r="D9" s="82">
        <v>5.12</v>
      </c>
    </row>
    <row r="10" ht="16.5" thickBot="1" thickTop="1">
      <c r="B10" s="12"/>
    </row>
    <row r="11" ht="15.75" thickTop="1"/>
  </sheetData>
  <sheetProtection/>
  <hyperlinks>
    <hyperlink ref="A1" location="Tytuł!A1" display="Spis treści"/>
  </hyperlink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3" sqref="A13"/>
    </sheetView>
  </sheetViews>
  <sheetFormatPr defaultColWidth="10.875" defaultRowHeight="15.75" outlineLevelCol="1"/>
  <cols>
    <col min="1" max="1" width="5.00390625" style="2" customWidth="1"/>
    <col min="2" max="2" width="74.875" style="5" customWidth="1"/>
    <col min="3" max="3" width="14.875" style="5" customWidth="1"/>
    <col min="4" max="6" width="14.875" style="5" hidden="1" customWidth="1" outlineLevel="1"/>
    <col min="7" max="7" width="14.875" style="2" hidden="1" customWidth="1" outlineLevel="1"/>
    <col min="8" max="8" width="14.875" style="2" customWidth="1" collapsed="1"/>
    <col min="9" max="12" width="14.875" style="2" hidden="1" customWidth="1" outlineLevel="1"/>
    <col min="13" max="13" width="10.875" style="2" customWidth="1" collapsed="1"/>
    <col min="14" max="14" width="12.75390625" style="2" bestFit="1" customWidth="1"/>
    <col min="15" max="16384" width="10.875" style="2" customWidth="1"/>
  </cols>
  <sheetData>
    <row r="1" ht="15.75">
      <c r="A1" s="9" t="s">
        <v>9</v>
      </c>
    </row>
    <row r="2" ht="15.75">
      <c r="A2" s="9"/>
    </row>
    <row r="3" spans="2:10" ht="18">
      <c r="B3" s="14" t="s">
        <v>44</v>
      </c>
      <c r="C3" s="14"/>
      <c r="D3" s="14"/>
      <c r="E3" s="14"/>
      <c r="F3" s="14"/>
      <c r="G3" s="13"/>
      <c r="H3" s="13"/>
      <c r="I3" s="13"/>
      <c r="J3" s="13"/>
    </row>
    <row r="4" spans="1:12" s="1" customFormat="1" ht="46.5" customHeight="1" thickBot="1">
      <c r="A4" s="7"/>
      <c r="B4" s="131"/>
      <c r="C4" s="25">
        <v>2015</v>
      </c>
      <c r="D4" s="220" t="s">
        <v>272</v>
      </c>
      <c r="E4" s="25" t="s">
        <v>187</v>
      </c>
      <c r="F4" s="25" t="s">
        <v>215</v>
      </c>
      <c r="G4" s="25" t="s">
        <v>216</v>
      </c>
      <c r="H4" s="25">
        <v>2014</v>
      </c>
      <c r="I4" s="220" t="s">
        <v>273</v>
      </c>
      <c r="J4" s="25" t="s">
        <v>188</v>
      </c>
      <c r="K4" s="25" t="s">
        <v>217</v>
      </c>
      <c r="L4" s="25" t="s">
        <v>218</v>
      </c>
    </row>
    <row r="5" spans="1:15" s="5" customFormat="1" ht="16.5" thickBot="1" thickTop="1">
      <c r="A5" s="7"/>
      <c r="B5" s="132" t="s">
        <v>34</v>
      </c>
      <c r="C5" s="110">
        <v>1262726</v>
      </c>
      <c r="D5" s="110">
        <v>308197</v>
      </c>
      <c r="E5" s="110">
        <v>362903</v>
      </c>
      <c r="F5" s="110">
        <v>362425</v>
      </c>
      <c r="G5" s="110">
        <v>229201</v>
      </c>
      <c r="H5" s="110">
        <v>707785</v>
      </c>
      <c r="I5" s="110">
        <v>176841</v>
      </c>
      <c r="J5" s="110">
        <v>204160</v>
      </c>
      <c r="K5" s="110">
        <v>198290</v>
      </c>
      <c r="L5" s="110">
        <v>128494</v>
      </c>
      <c r="N5" s="240"/>
      <c r="O5" s="218"/>
    </row>
    <row r="6" spans="1:15" s="5" customFormat="1" ht="16.5" thickBot="1" thickTop="1">
      <c r="A6" s="7"/>
      <c r="B6" s="133" t="s">
        <v>17</v>
      </c>
      <c r="C6" s="104">
        <v>-261861</v>
      </c>
      <c r="D6" s="104">
        <v>-68385</v>
      </c>
      <c r="E6" s="104">
        <v>-70437</v>
      </c>
      <c r="F6" s="104">
        <v>-69386</v>
      </c>
      <c r="G6" s="104">
        <v>-53653</v>
      </c>
      <c r="H6" s="104">
        <v>-154817</v>
      </c>
      <c r="I6" s="104">
        <v>-40366</v>
      </c>
      <c r="J6" s="104">
        <v>-42047</v>
      </c>
      <c r="K6" s="104">
        <v>-40313</v>
      </c>
      <c r="L6" s="104">
        <v>-32091</v>
      </c>
      <c r="N6" s="240"/>
      <c r="O6" s="218"/>
    </row>
    <row r="7" spans="1:15" s="5" customFormat="1" ht="16.5" thickBot="1" thickTop="1">
      <c r="A7" s="7"/>
      <c r="B7" s="133" t="s">
        <v>35</v>
      </c>
      <c r="C7" s="104">
        <v>-318416</v>
      </c>
      <c r="D7" s="104">
        <v>-83604</v>
      </c>
      <c r="E7" s="104">
        <v>-78663</v>
      </c>
      <c r="F7" s="104">
        <v>-79281</v>
      </c>
      <c r="G7" s="104">
        <v>-76868</v>
      </c>
      <c r="H7" s="104">
        <v>-191425</v>
      </c>
      <c r="I7" s="104">
        <v>-48249</v>
      </c>
      <c r="J7" s="104">
        <v>-47748</v>
      </c>
      <c r="K7" s="104">
        <v>-48473</v>
      </c>
      <c r="L7" s="104">
        <v>-46955</v>
      </c>
      <c r="N7" s="240"/>
      <c r="O7" s="218"/>
    </row>
    <row r="8" spans="1:15" s="5" customFormat="1" ht="16.5" thickBot="1" thickTop="1">
      <c r="A8" s="7"/>
      <c r="B8" s="133" t="s">
        <v>16</v>
      </c>
      <c r="C8" s="104">
        <v>-194184</v>
      </c>
      <c r="D8" s="104">
        <v>-50587</v>
      </c>
      <c r="E8" s="104">
        <v>-51735</v>
      </c>
      <c r="F8" s="104">
        <v>-49217</v>
      </c>
      <c r="G8" s="104">
        <v>-42645</v>
      </c>
      <c r="H8" s="104">
        <v>-111645</v>
      </c>
      <c r="I8" s="104">
        <v>-29173</v>
      </c>
      <c r="J8" s="104">
        <v>-29581</v>
      </c>
      <c r="K8" s="104">
        <v>-28780</v>
      </c>
      <c r="L8" s="104">
        <v>-24111</v>
      </c>
      <c r="N8" s="240"/>
      <c r="O8" s="218"/>
    </row>
    <row r="9" spans="1:15" s="5" customFormat="1" ht="16.5" thickBot="1" thickTop="1">
      <c r="A9" s="7"/>
      <c r="B9" s="133" t="s">
        <v>18</v>
      </c>
      <c r="C9" s="104">
        <v>-43283</v>
      </c>
      <c r="D9" s="104">
        <v>-10890</v>
      </c>
      <c r="E9" s="104">
        <v>-10903</v>
      </c>
      <c r="F9" s="104">
        <v>-11362</v>
      </c>
      <c r="G9" s="104">
        <v>-10128</v>
      </c>
      <c r="H9" s="104">
        <v>-31215</v>
      </c>
      <c r="I9" s="104">
        <v>-8102</v>
      </c>
      <c r="J9" s="104">
        <v>-7709</v>
      </c>
      <c r="K9" s="104">
        <v>-7747</v>
      </c>
      <c r="L9" s="104">
        <v>-7657</v>
      </c>
      <c r="N9" s="240"/>
      <c r="O9" s="218"/>
    </row>
    <row r="10" spans="1:15" s="5" customFormat="1" ht="16.5" thickBot="1" thickTop="1">
      <c r="A10" s="6"/>
      <c r="B10" s="133" t="s">
        <v>19</v>
      </c>
      <c r="C10" s="104">
        <v>-14429</v>
      </c>
      <c r="D10" s="104">
        <v>-2068</v>
      </c>
      <c r="E10" s="104">
        <v>-4967</v>
      </c>
      <c r="F10" s="104">
        <v>-3455</v>
      </c>
      <c r="G10" s="104">
        <v>-3939</v>
      </c>
      <c r="H10" s="104">
        <v>-6163</v>
      </c>
      <c r="I10" s="104">
        <v>-1488</v>
      </c>
      <c r="J10" s="104">
        <v>-1579</v>
      </c>
      <c r="K10" s="104">
        <v>-1794</v>
      </c>
      <c r="L10" s="104">
        <v>-1302</v>
      </c>
      <c r="N10" s="240"/>
      <c r="O10" s="218"/>
    </row>
    <row r="11" spans="1:15" s="5" customFormat="1" ht="16.5" thickBot="1" thickTop="1">
      <c r="A11" s="7"/>
      <c r="B11" s="133" t="s">
        <v>36</v>
      </c>
      <c r="C11" s="104">
        <v>858</v>
      </c>
      <c r="D11" s="104">
        <v>-575</v>
      </c>
      <c r="E11" s="104">
        <v>-35</v>
      </c>
      <c r="F11" s="104">
        <v>540</v>
      </c>
      <c r="G11" s="104">
        <v>928</v>
      </c>
      <c r="H11" s="104">
        <v>-68</v>
      </c>
      <c r="I11" s="104">
        <v>-657</v>
      </c>
      <c r="J11" s="104">
        <v>-294</v>
      </c>
      <c r="K11" s="104">
        <v>798</v>
      </c>
      <c r="L11" s="104">
        <v>85</v>
      </c>
      <c r="N11" s="240"/>
      <c r="O11" s="218"/>
    </row>
    <row r="12" spans="1:15" s="5" customFormat="1" ht="16.5" thickBot="1" thickTop="1">
      <c r="A12" s="7"/>
      <c r="B12" s="130" t="s">
        <v>37</v>
      </c>
      <c r="C12" s="101">
        <f aca="true" t="shared" si="0" ref="C12:J12">SUM(C5:C11)</f>
        <v>431411</v>
      </c>
      <c r="D12" s="101">
        <f t="shared" si="0"/>
        <v>92088</v>
      </c>
      <c r="E12" s="101">
        <f t="shared" si="0"/>
        <v>146163</v>
      </c>
      <c r="F12" s="101">
        <f t="shared" si="0"/>
        <v>150264</v>
      </c>
      <c r="G12" s="101">
        <f t="shared" si="0"/>
        <v>42896</v>
      </c>
      <c r="H12" s="101">
        <f t="shared" si="0"/>
        <v>212452</v>
      </c>
      <c r="I12" s="101">
        <f t="shared" si="0"/>
        <v>48806</v>
      </c>
      <c r="J12" s="101">
        <f t="shared" si="0"/>
        <v>75202</v>
      </c>
      <c r="K12" s="101">
        <f>SUM(K5:K11)</f>
        <v>71981</v>
      </c>
      <c r="L12" s="101">
        <f>SUM(L5:L11)</f>
        <v>16463</v>
      </c>
      <c r="N12" s="240"/>
      <c r="O12" s="218"/>
    </row>
    <row r="13" spans="1:15" s="5" customFormat="1" ht="16.5" thickBot="1" thickTop="1">
      <c r="A13" s="7"/>
      <c r="B13" s="133" t="s">
        <v>38</v>
      </c>
      <c r="C13" s="87">
        <v>-102145</v>
      </c>
      <c r="D13" s="104">
        <v>-26075</v>
      </c>
      <c r="E13" s="104">
        <v>-26028</v>
      </c>
      <c r="F13" s="87">
        <v>-25420</v>
      </c>
      <c r="G13" s="87">
        <v>-24622</v>
      </c>
      <c r="H13" s="87">
        <v>-4608</v>
      </c>
      <c r="I13" s="104">
        <v>-1159</v>
      </c>
      <c r="J13" s="87">
        <v>-1151</v>
      </c>
      <c r="K13" s="87">
        <v>-1145</v>
      </c>
      <c r="L13" s="87">
        <v>-1153</v>
      </c>
      <c r="N13" s="240"/>
      <c r="O13" s="218"/>
    </row>
    <row r="14" spans="1:15" s="5" customFormat="1" ht="16.5" thickBot="1" thickTop="1">
      <c r="A14" s="7"/>
      <c r="B14" s="130" t="s">
        <v>39</v>
      </c>
      <c r="C14" s="85">
        <f aca="true" t="shared" si="1" ref="C14:J14">SUM(C12:C13)</f>
        <v>329266</v>
      </c>
      <c r="D14" s="85">
        <f>SUM(D12:D13)</f>
        <v>66013</v>
      </c>
      <c r="E14" s="85">
        <f t="shared" si="1"/>
        <v>120135</v>
      </c>
      <c r="F14" s="85">
        <f t="shared" si="1"/>
        <v>124844</v>
      </c>
      <c r="G14" s="85">
        <f t="shared" si="1"/>
        <v>18274</v>
      </c>
      <c r="H14" s="85">
        <f t="shared" si="1"/>
        <v>207844</v>
      </c>
      <c r="I14" s="85">
        <f t="shared" si="1"/>
        <v>47647</v>
      </c>
      <c r="J14" s="85">
        <f t="shared" si="1"/>
        <v>74051</v>
      </c>
      <c r="K14" s="85">
        <f>SUM(K12:K13)</f>
        <v>70836</v>
      </c>
      <c r="L14" s="85">
        <f>SUM(L12:L13)</f>
        <v>15310</v>
      </c>
      <c r="N14" s="240"/>
      <c r="O14" s="218"/>
    </row>
    <row r="15" spans="1:15" s="5" customFormat="1" ht="16.5" thickBot="1" thickTop="1">
      <c r="A15" s="7"/>
      <c r="B15" s="133" t="s">
        <v>15</v>
      </c>
      <c r="C15" s="87">
        <v>-139303</v>
      </c>
      <c r="D15" s="104">
        <v>-35357</v>
      </c>
      <c r="E15" s="104">
        <v>-34758</v>
      </c>
      <c r="F15" s="87">
        <v>-34859</v>
      </c>
      <c r="G15" s="87">
        <v>-34329</v>
      </c>
      <c r="H15" s="87">
        <v>-111394</v>
      </c>
      <c r="I15" s="104">
        <v>-28163</v>
      </c>
      <c r="J15" s="87">
        <v>-27864</v>
      </c>
      <c r="K15" s="87">
        <v>-27330</v>
      </c>
      <c r="L15" s="87">
        <v>-28037</v>
      </c>
      <c r="N15" s="240"/>
      <c r="O15" s="218"/>
    </row>
    <row r="16" spans="1:15" s="5" customFormat="1" ht="16.5" thickBot="1" thickTop="1">
      <c r="A16" s="7"/>
      <c r="B16" s="130" t="s">
        <v>173</v>
      </c>
      <c r="C16" s="85">
        <f aca="true" t="shared" si="2" ref="C16:J16">SUM(C14:C15)</f>
        <v>189963</v>
      </c>
      <c r="D16" s="85">
        <f>SUM(D14:D15)</f>
        <v>30656</v>
      </c>
      <c r="E16" s="85">
        <f t="shared" si="2"/>
        <v>85377</v>
      </c>
      <c r="F16" s="85">
        <f t="shared" si="2"/>
        <v>89985</v>
      </c>
      <c r="G16" s="85">
        <f t="shared" si="2"/>
        <v>-16055</v>
      </c>
      <c r="H16" s="85">
        <f t="shared" si="2"/>
        <v>96450</v>
      </c>
      <c r="I16" s="85">
        <f t="shared" si="2"/>
        <v>19484</v>
      </c>
      <c r="J16" s="85">
        <f t="shared" si="2"/>
        <v>46187</v>
      </c>
      <c r="K16" s="85">
        <f>SUM(K14:K15)</f>
        <v>43506</v>
      </c>
      <c r="L16" s="85">
        <f>SUM(L14:L15)</f>
        <v>-12727</v>
      </c>
      <c r="N16" s="240"/>
      <c r="O16" s="218"/>
    </row>
    <row r="17" spans="1:15" s="5" customFormat="1" ht="16.5" thickBot="1" thickTop="1">
      <c r="A17" s="10"/>
      <c r="B17" s="133" t="s">
        <v>186</v>
      </c>
      <c r="C17" s="87">
        <v>25334</v>
      </c>
      <c r="D17" s="104">
        <v>15381</v>
      </c>
      <c r="E17" s="104">
        <v>9953</v>
      </c>
      <c r="F17" s="87">
        <v>0</v>
      </c>
      <c r="G17" s="87">
        <v>0</v>
      </c>
      <c r="H17" s="87">
        <v>11649</v>
      </c>
      <c r="I17" s="104">
        <v>8238</v>
      </c>
      <c r="J17" s="87">
        <v>3411</v>
      </c>
      <c r="K17" s="87">
        <v>0</v>
      </c>
      <c r="L17" s="87">
        <v>0</v>
      </c>
      <c r="N17" s="240"/>
      <c r="O17" s="218"/>
    </row>
    <row r="18" spans="1:15" s="5" customFormat="1" ht="16.5" thickBot="1" thickTop="1">
      <c r="A18" s="10"/>
      <c r="B18" s="133" t="s">
        <v>289</v>
      </c>
      <c r="C18" s="87">
        <v>10902</v>
      </c>
      <c r="D18" s="104">
        <v>10902</v>
      </c>
      <c r="E18" s="104">
        <v>0</v>
      </c>
      <c r="F18" s="87">
        <v>0</v>
      </c>
      <c r="G18" s="87">
        <v>0</v>
      </c>
      <c r="H18" s="87">
        <v>-4179</v>
      </c>
      <c r="I18" s="104">
        <v>-4179</v>
      </c>
      <c r="J18" s="87">
        <v>0</v>
      </c>
      <c r="K18" s="87">
        <v>0</v>
      </c>
      <c r="L18" s="87">
        <v>0</v>
      </c>
      <c r="N18" s="240"/>
      <c r="O18" s="218"/>
    </row>
    <row r="19" spans="1:15" s="5" customFormat="1" ht="16.5" thickBot="1" thickTop="1">
      <c r="A19" s="6"/>
      <c r="B19" s="133" t="s">
        <v>40</v>
      </c>
      <c r="C19" s="87">
        <v>-3036</v>
      </c>
      <c r="D19" s="104">
        <v>-2002</v>
      </c>
      <c r="E19" s="104">
        <v>-2</v>
      </c>
      <c r="F19" s="172">
        <v>-123</v>
      </c>
      <c r="G19" s="172">
        <v>-909</v>
      </c>
      <c r="H19" s="87">
        <v>-561</v>
      </c>
      <c r="I19" s="104">
        <v>836</v>
      </c>
      <c r="J19" s="87">
        <v>-1397</v>
      </c>
      <c r="K19" s="87">
        <v>0</v>
      </c>
      <c r="L19" s="87">
        <v>0</v>
      </c>
      <c r="N19" s="240"/>
      <c r="O19" s="218"/>
    </row>
    <row r="20" spans="1:15" s="5" customFormat="1" ht="16.5" thickBot="1" thickTop="1">
      <c r="A20" s="7"/>
      <c r="B20" s="133" t="s">
        <v>41</v>
      </c>
      <c r="C20" s="87">
        <v>-1480</v>
      </c>
      <c r="D20" s="104">
        <v>67</v>
      </c>
      <c r="E20" s="104">
        <v>0</v>
      </c>
      <c r="F20" s="172">
        <v>0</v>
      </c>
      <c r="G20" s="172">
        <v>-1547</v>
      </c>
      <c r="H20" s="87">
        <v>-2256</v>
      </c>
      <c r="I20" s="104">
        <v>-2256</v>
      </c>
      <c r="J20" s="87">
        <v>0</v>
      </c>
      <c r="K20" s="87">
        <v>0</v>
      </c>
      <c r="L20" s="87">
        <v>0</v>
      </c>
      <c r="N20" s="240"/>
      <c r="O20" s="218"/>
    </row>
    <row r="21" spans="1:15" s="5" customFormat="1" ht="16.5" thickBot="1" thickTop="1">
      <c r="A21" s="7"/>
      <c r="B21" s="130" t="s">
        <v>172</v>
      </c>
      <c r="C21" s="85">
        <f aca="true" t="shared" si="3" ref="C21:J21">SUM(C16:C20)</f>
        <v>221683</v>
      </c>
      <c r="D21" s="85">
        <f>SUM(D16:D20)</f>
        <v>55004</v>
      </c>
      <c r="E21" s="85">
        <f t="shared" si="3"/>
        <v>95328</v>
      </c>
      <c r="F21" s="85">
        <f t="shared" si="3"/>
        <v>89862</v>
      </c>
      <c r="G21" s="85">
        <f t="shared" si="3"/>
        <v>-18511</v>
      </c>
      <c r="H21" s="85">
        <f t="shared" si="3"/>
        <v>101103</v>
      </c>
      <c r="I21" s="85">
        <f t="shared" si="3"/>
        <v>22123</v>
      </c>
      <c r="J21" s="85">
        <f t="shared" si="3"/>
        <v>48201</v>
      </c>
      <c r="K21" s="85">
        <f>SUM(K16:K20)</f>
        <v>43506</v>
      </c>
      <c r="L21" s="85">
        <f>SUM(L16:L20)</f>
        <v>-12727</v>
      </c>
      <c r="N21" s="240"/>
      <c r="O21" s="218"/>
    </row>
    <row r="22" spans="1:15" s="5" customFormat="1" ht="16.5" thickBot="1" thickTop="1">
      <c r="A22" s="11"/>
      <c r="B22" s="133" t="s">
        <v>169</v>
      </c>
      <c r="C22" s="87">
        <v>0</v>
      </c>
      <c r="D22" s="104">
        <v>0</v>
      </c>
      <c r="E22" s="104">
        <v>0</v>
      </c>
      <c r="F22" s="172">
        <v>0</v>
      </c>
      <c r="G22" s="172">
        <v>0</v>
      </c>
      <c r="H22" s="87">
        <v>965</v>
      </c>
      <c r="I22" s="104">
        <v>0</v>
      </c>
      <c r="J22" s="87">
        <v>0</v>
      </c>
      <c r="K22" s="87">
        <v>965</v>
      </c>
      <c r="L22" s="87">
        <v>0</v>
      </c>
      <c r="N22" s="240"/>
      <c r="O22" s="218"/>
    </row>
    <row r="23" spans="1:15" s="5" customFormat="1" ht="16.5" thickBot="1" thickTop="1">
      <c r="A23" s="7"/>
      <c r="B23" s="133" t="s">
        <v>7</v>
      </c>
      <c r="C23" s="87">
        <v>7059</v>
      </c>
      <c r="D23" s="104">
        <v>982</v>
      </c>
      <c r="E23" s="104">
        <v>504</v>
      </c>
      <c r="F23" s="172">
        <v>5175</v>
      </c>
      <c r="G23" s="172">
        <v>398</v>
      </c>
      <c r="H23" s="87">
        <v>13121</v>
      </c>
      <c r="I23" s="104">
        <v>9366</v>
      </c>
      <c r="J23" s="87">
        <v>1500</v>
      </c>
      <c r="K23" s="87">
        <v>1170</v>
      </c>
      <c r="L23" s="87">
        <v>1085</v>
      </c>
      <c r="N23" s="240"/>
      <c r="O23" s="218"/>
    </row>
    <row r="24" spans="1:15" s="5" customFormat="1" ht="16.5" thickBot="1" thickTop="1">
      <c r="A24" s="7"/>
      <c r="B24" s="133" t="s">
        <v>42</v>
      </c>
      <c r="C24" s="87">
        <v>-16491</v>
      </c>
      <c r="D24" s="104">
        <v>-4412</v>
      </c>
      <c r="E24" s="104">
        <v>-3684</v>
      </c>
      <c r="F24" s="172">
        <v>-4404</v>
      </c>
      <c r="G24" s="172">
        <v>-3991</v>
      </c>
      <c r="H24" s="87">
        <v>-2362</v>
      </c>
      <c r="I24" s="104">
        <v>-1578</v>
      </c>
      <c r="J24" s="87">
        <v>-83</v>
      </c>
      <c r="K24" s="87">
        <v>-550</v>
      </c>
      <c r="L24" s="87">
        <v>-151</v>
      </c>
      <c r="N24" s="240"/>
      <c r="O24" s="218"/>
    </row>
    <row r="25" spans="1:15" s="5" customFormat="1" ht="16.5" thickBot="1" thickTop="1">
      <c r="A25" s="7"/>
      <c r="B25" s="133" t="s">
        <v>327</v>
      </c>
      <c r="C25" s="87">
        <v>-86</v>
      </c>
      <c r="D25" s="104">
        <v>-73</v>
      </c>
      <c r="E25" s="104">
        <v>111</v>
      </c>
      <c r="F25" s="172">
        <v>5</v>
      </c>
      <c r="G25" s="172">
        <v>-129</v>
      </c>
      <c r="H25" s="87">
        <v>0</v>
      </c>
      <c r="I25" s="104">
        <v>0</v>
      </c>
      <c r="J25" s="87">
        <v>0</v>
      </c>
      <c r="K25" s="87">
        <v>0</v>
      </c>
      <c r="L25" s="87">
        <v>0</v>
      </c>
      <c r="N25" s="240"/>
      <c r="O25" s="218"/>
    </row>
    <row r="26" spans="1:15" s="5" customFormat="1" ht="16.5" thickBot="1" thickTop="1">
      <c r="A26" s="7"/>
      <c r="B26" s="130" t="s">
        <v>171</v>
      </c>
      <c r="C26" s="85">
        <f aca="true" t="shared" si="4" ref="C26:J26">SUM(C21:C25)</f>
        <v>212165</v>
      </c>
      <c r="D26" s="85">
        <f>SUM(D21:D25)</f>
        <v>51501</v>
      </c>
      <c r="E26" s="85">
        <f t="shared" si="4"/>
        <v>92259</v>
      </c>
      <c r="F26" s="85">
        <f t="shared" si="4"/>
        <v>90638</v>
      </c>
      <c r="G26" s="85">
        <f t="shared" si="4"/>
        <v>-22233</v>
      </c>
      <c r="H26" s="85">
        <f t="shared" si="4"/>
        <v>112827</v>
      </c>
      <c r="I26" s="85">
        <f t="shared" si="4"/>
        <v>29911</v>
      </c>
      <c r="J26" s="85">
        <f t="shared" si="4"/>
        <v>49618</v>
      </c>
      <c r="K26" s="85">
        <f>SUM(K21:K25)</f>
        <v>45091</v>
      </c>
      <c r="L26" s="85">
        <f>SUM(L21:L25)</f>
        <v>-11793</v>
      </c>
      <c r="N26" s="240"/>
      <c r="O26" s="218"/>
    </row>
    <row r="27" spans="1:15" s="5" customFormat="1" ht="16.5" thickBot="1" thickTop="1">
      <c r="A27" s="7"/>
      <c r="B27" s="133" t="s">
        <v>8</v>
      </c>
      <c r="C27" s="120">
        <v>-30583</v>
      </c>
      <c r="D27" s="104">
        <v>995</v>
      </c>
      <c r="E27" s="192">
        <v>-16450</v>
      </c>
      <c r="F27" s="172">
        <v>-15029</v>
      </c>
      <c r="G27" s="172">
        <v>-99</v>
      </c>
      <c r="H27" s="120">
        <v>-23630</v>
      </c>
      <c r="I27" s="104">
        <v>-6879</v>
      </c>
      <c r="J27" s="120">
        <v>-9738</v>
      </c>
      <c r="K27" s="120">
        <v>-8850</v>
      </c>
      <c r="L27" s="120">
        <v>1837</v>
      </c>
      <c r="N27" s="240"/>
      <c r="O27" s="218"/>
    </row>
    <row r="28" spans="1:15" s="5" customFormat="1" ht="16.5" thickBot="1" thickTop="1">
      <c r="A28" s="7"/>
      <c r="B28" s="130" t="s">
        <v>170</v>
      </c>
      <c r="C28" s="85">
        <f aca="true" t="shared" si="5" ref="C28:J28">SUM(C26:C27)</f>
        <v>181582</v>
      </c>
      <c r="D28" s="85">
        <f>SUM(D26:D27)</f>
        <v>52496</v>
      </c>
      <c r="E28" s="85">
        <f t="shared" si="5"/>
        <v>75809</v>
      </c>
      <c r="F28" s="85">
        <f t="shared" si="5"/>
        <v>75609</v>
      </c>
      <c r="G28" s="85">
        <f t="shared" si="5"/>
        <v>-22332</v>
      </c>
      <c r="H28" s="85">
        <f t="shared" si="5"/>
        <v>89197</v>
      </c>
      <c r="I28" s="85">
        <f t="shared" si="5"/>
        <v>23032</v>
      </c>
      <c r="J28" s="85">
        <f t="shared" si="5"/>
        <v>39880</v>
      </c>
      <c r="K28" s="85">
        <f>SUM(K26:K27)</f>
        <v>36241</v>
      </c>
      <c r="L28" s="85">
        <f>SUM(L26:L27)</f>
        <v>-9956</v>
      </c>
      <c r="N28" s="240"/>
      <c r="O28" s="218"/>
    </row>
    <row r="29" spans="1:15" s="5" customFormat="1" ht="16.5" thickBot="1" thickTop="1">
      <c r="A29" s="7"/>
      <c r="B29" s="133" t="s">
        <v>152</v>
      </c>
      <c r="C29" s="87">
        <f>C28-C30</f>
        <v>181553</v>
      </c>
      <c r="D29" s="104">
        <v>52481</v>
      </c>
      <c r="E29" s="104">
        <v>75796</v>
      </c>
      <c r="F29" s="173">
        <v>75594</v>
      </c>
      <c r="G29" s="173">
        <v>-22318</v>
      </c>
      <c r="H29" s="87">
        <v>89197</v>
      </c>
      <c r="I29" s="104">
        <v>23032</v>
      </c>
      <c r="J29" s="87">
        <v>39880</v>
      </c>
      <c r="K29" s="87">
        <v>36241</v>
      </c>
      <c r="L29" s="87">
        <v>-9956</v>
      </c>
      <c r="N29" s="240"/>
      <c r="O29" s="218"/>
    </row>
    <row r="30" spans="1:15" s="5" customFormat="1" ht="16.5" thickBot="1" thickTop="1">
      <c r="A30" s="7"/>
      <c r="B30" s="133" t="s">
        <v>153</v>
      </c>
      <c r="C30" s="120">
        <v>29</v>
      </c>
      <c r="D30" s="104">
        <v>15</v>
      </c>
      <c r="E30" s="104">
        <v>13</v>
      </c>
      <c r="F30" s="172">
        <v>15</v>
      </c>
      <c r="G30" s="172">
        <v>-14</v>
      </c>
      <c r="H30" s="120">
        <v>0</v>
      </c>
      <c r="I30" s="104">
        <v>0</v>
      </c>
      <c r="J30" s="120">
        <v>0</v>
      </c>
      <c r="K30" s="120">
        <v>0</v>
      </c>
      <c r="L30" s="120">
        <v>0</v>
      </c>
      <c r="N30" s="240"/>
      <c r="O30" s="218"/>
    </row>
    <row r="31" spans="1:15" s="5" customFormat="1" ht="16.5" thickBot="1" thickTop="1">
      <c r="A31" s="7"/>
      <c r="B31" s="134"/>
      <c r="C31" s="135"/>
      <c r="D31" s="135"/>
      <c r="E31" s="135"/>
      <c r="F31" s="136"/>
      <c r="G31" s="136"/>
      <c r="H31" s="135"/>
      <c r="I31" s="135"/>
      <c r="J31" s="135"/>
      <c r="K31" s="135"/>
      <c r="L31" s="135"/>
      <c r="N31" s="240"/>
      <c r="O31" s="218"/>
    </row>
    <row r="32" spans="1:15" s="5" customFormat="1" ht="16.5" thickBot="1" thickTop="1">
      <c r="A32" s="7"/>
      <c r="B32" s="130" t="s">
        <v>174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N32" s="240"/>
      <c r="O32" s="218"/>
    </row>
    <row r="33" spans="1:15" s="5" customFormat="1" ht="15.75" thickTop="1">
      <c r="A33" s="7"/>
      <c r="B33" s="137" t="s">
        <v>154</v>
      </c>
      <c r="C33" s="138">
        <f>C29*1000/46077008</f>
        <v>3.940208096845177</v>
      </c>
      <c r="D33" s="138">
        <f>D29*1000/46077008</f>
        <v>1.1389845451770653</v>
      </c>
      <c r="E33" s="138">
        <f>E29*1000/46077008</f>
        <v>1.6449852820304651</v>
      </c>
      <c r="F33" s="138">
        <f>F29*1000/46077008</f>
        <v>1.6406013168216131</v>
      </c>
      <c r="G33" s="138">
        <f aca="true" t="shared" si="6" ref="G33:L33">G29*1000/46077008</f>
        <v>-0.48436304718396644</v>
      </c>
      <c r="H33" s="138">
        <f t="shared" si="6"/>
        <v>1.935824478881094</v>
      </c>
      <c r="I33" s="138">
        <f t="shared" si="6"/>
        <v>0.4998588450013942</v>
      </c>
      <c r="J33" s="138">
        <f t="shared" si="6"/>
        <v>0.8655075867773359</v>
      </c>
      <c r="K33" s="138">
        <f t="shared" si="6"/>
        <v>0.7865311046238072</v>
      </c>
      <c r="L33" s="138">
        <f t="shared" si="6"/>
        <v>-0.21607305752144323</v>
      </c>
      <c r="N33" s="240"/>
      <c r="O33" s="219"/>
    </row>
    <row r="34" spans="1:15" s="5" customFormat="1" ht="15">
      <c r="A34" s="7"/>
      <c r="B34" s="8"/>
      <c r="C34" s="8"/>
      <c r="D34" s="8"/>
      <c r="E34" s="8"/>
      <c r="F34" s="8"/>
      <c r="N34" s="240"/>
      <c r="O34" s="218"/>
    </row>
    <row r="35" spans="1:15" s="5" customFormat="1" ht="18">
      <c r="A35" s="7"/>
      <c r="B35" s="14" t="s">
        <v>210</v>
      </c>
      <c r="C35" s="14"/>
      <c r="D35" s="14"/>
      <c r="E35" s="14"/>
      <c r="F35" s="14"/>
      <c r="N35" s="240"/>
      <c r="O35" s="218"/>
    </row>
    <row r="36" spans="1:15" s="5" customFormat="1" ht="46.5" customHeight="1" thickBot="1">
      <c r="A36" s="7"/>
      <c r="B36" s="131"/>
      <c r="C36" s="25">
        <f>C4</f>
        <v>2015</v>
      </c>
      <c r="D36" s="220" t="str">
        <f aca="true" t="shared" si="7" ref="D36:L36">D4</f>
        <v>IV kwartał 2015</v>
      </c>
      <c r="E36" s="25" t="str">
        <f t="shared" si="7"/>
        <v>III kwartał 2015</v>
      </c>
      <c r="F36" s="25" t="str">
        <f t="shared" si="7"/>
        <v>II kwartał 2015</v>
      </c>
      <c r="G36" s="25" t="str">
        <f t="shared" si="7"/>
        <v>I kwartał 2015</v>
      </c>
      <c r="H36" s="25">
        <f t="shared" si="7"/>
        <v>2014</v>
      </c>
      <c r="I36" s="220" t="str">
        <f t="shared" si="7"/>
        <v>IV kwartał 2014</v>
      </c>
      <c r="J36" s="25" t="str">
        <f t="shared" si="7"/>
        <v>III kwartał 2014</v>
      </c>
      <c r="K36" s="25" t="str">
        <f t="shared" si="7"/>
        <v>II kwartał 2014</v>
      </c>
      <c r="L36" s="25" t="str">
        <f t="shared" si="7"/>
        <v>I kwartał 2014</v>
      </c>
      <c r="N36" s="240"/>
      <c r="O36" s="218"/>
    </row>
    <row r="37" spans="1:15" s="5" customFormat="1" ht="16.5" thickBot="1" thickTop="1">
      <c r="A37" s="7"/>
      <c r="B37" s="132" t="s">
        <v>170</v>
      </c>
      <c r="C37" s="85">
        <f aca="true" t="shared" si="8" ref="C37:J37">C28</f>
        <v>181582</v>
      </c>
      <c r="D37" s="85">
        <f>D28</f>
        <v>52496</v>
      </c>
      <c r="E37" s="85">
        <f t="shared" si="8"/>
        <v>75809</v>
      </c>
      <c r="F37" s="85">
        <f t="shared" si="8"/>
        <v>75609</v>
      </c>
      <c r="G37" s="85">
        <f t="shared" si="8"/>
        <v>-22332</v>
      </c>
      <c r="H37" s="85">
        <f t="shared" si="8"/>
        <v>89197</v>
      </c>
      <c r="I37" s="85">
        <f t="shared" si="8"/>
        <v>23032</v>
      </c>
      <c r="J37" s="85">
        <f t="shared" si="8"/>
        <v>39880</v>
      </c>
      <c r="K37" s="85">
        <f>K28</f>
        <v>36241</v>
      </c>
      <c r="L37" s="85">
        <f>L28</f>
        <v>-9956</v>
      </c>
      <c r="N37" s="240"/>
      <c r="O37" s="218"/>
    </row>
    <row r="38" spans="1:15" s="5" customFormat="1" ht="16.5" thickBot="1" thickTop="1">
      <c r="A38" s="6"/>
      <c r="B38" s="174"/>
      <c r="C38" s="87"/>
      <c r="D38" s="87"/>
      <c r="E38" s="87"/>
      <c r="F38" s="87"/>
      <c r="G38" s="87"/>
      <c r="H38" s="87"/>
      <c r="I38" s="87"/>
      <c r="J38" s="87"/>
      <c r="K38" s="87"/>
      <c r="L38" s="87"/>
      <c r="N38" s="240"/>
      <c r="O38" s="218"/>
    </row>
    <row r="39" spans="1:15" s="5" customFormat="1" ht="16.5" thickBot="1" thickTop="1">
      <c r="A39" s="7"/>
      <c r="B39" s="132" t="s">
        <v>202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N39" s="240"/>
      <c r="O39" s="218"/>
    </row>
    <row r="40" spans="1:15" s="5" customFormat="1" ht="16.5" thickBot="1" thickTop="1">
      <c r="A40" s="7"/>
      <c r="B40" s="133" t="str">
        <f>'[1] rw'!$A$55</f>
        <v>Zyski i straty aktuarialne z tyt. programu określonych świadczeń pracowniczych</v>
      </c>
      <c r="C40" s="87">
        <v>-564</v>
      </c>
      <c r="D40" s="104">
        <v>-564</v>
      </c>
      <c r="E40" s="87">
        <v>0</v>
      </c>
      <c r="F40" s="87">
        <v>0</v>
      </c>
      <c r="G40" s="87">
        <v>0</v>
      </c>
      <c r="H40" s="87">
        <v>-49</v>
      </c>
      <c r="I40" s="104">
        <v>0</v>
      </c>
      <c r="J40" s="87">
        <v>0</v>
      </c>
      <c r="K40" s="87">
        <v>0</v>
      </c>
      <c r="L40" s="87">
        <v>0</v>
      </c>
      <c r="N40" s="240"/>
      <c r="O40" s="218"/>
    </row>
    <row r="41" spans="1:15" s="5" customFormat="1" ht="16.5" thickBot="1" thickTop="1">
      <c r="A41" s="7"/>
      <c r="B41" s="133" t="s">
        <v>203</v>
      </c>
      <c r="C41" s="87">
        <v>116</v>
      </c>
      <c r="D41" s="104">
        <v>116</v>
      </c>
      <c r="E41" s="87">
        <v>0</v>
      </c>
      <c r="F41" s="87">
        <v>0</v>
      </c>
      <c r="G41" s="87">
        <v>0</v>
      </c>
      <c r="H41" s="87">
        <v>9</v>
      </c>
      <c r="I41" s="104">
        <v>0</v>
      </c>
      <c r="J41" s="87">
        <v>0</v>
      </c>
      <c r="K41" s="87">
        <v>0</v>
      </c>
      <c r="L41" s="87">
        <v>0</v>
      </c>
      <c r="N41" s="240"/>
      <c r="O41" s="218"/>
    </row>
    <row r="42" spans="1:15" s="5" customFormat="1" ht="16.5" thickBot="1" thickTop="1">
      <c r="A42" s="7"/>
      <c r="B42" s="132" t="s">
        <v>204</v>
      </c>
      <c r="C42" s="87"/>
      <c r="D42" s="87"/>
      <c r="E42" s="87"/>
      <c r="F42" s="87"/>
      <c r="G42" s="87"/>
      <c r="H42" s="87"/>
      <c r="I42" s="104"/>
      <c r="J42" s="87"/>
      <c r="K42" s="87"/>
      <c r="L42" s="87"/>
      <c r="N42" s="240"/>
      <c r="O42" s="218"/>
    </row>
    <row r="43" spans="1:15" s="5" customFormat="1" ht="16.5" thickBot="1" thickTop="1">
      <c r="A43" s="7"/>
      <c r="B43" s="133" t="s">
        <v>220</v>
      </c>
      <c r="C43" s="87">
        <v>2696</v>
      </c>
      <c r="D43" s="104">
        <v>1498</v>
      </c>
      <c r="E43" s="87">
        <v>4817</v>
      </c>
      <c r="F43" s="87">
        <f>-3619-G43</f>
        <v>430</v>
      </c>
      <c r="G43" s="87">
        <v>-4049</v>
      </c>
      <c r="H43" s="87">
        <v>178</v>
      </c>
      <c r="I43" s="104">
        <v>0</v>
      </c>
      <c r="J43" s="87">
        <v>23</v>
      </c>
      <c r="K43" s="87">
        <f>15-L43</f>
        <v>-20</v>
      </c>
      <c r="L43" s="87">
        <v>35</v>
      </c>
      <c r="N43" s="240"/>
      <c r="O43" s="218"/>
    </row>
    <row r="44" spans="2:15" ht="25.5" thickBot="1" thickTop="1">
      <c r="B44" s="133" t="s">
        <v>205</v>
      </c>
      <c r="C44" s="87">
        <v>-795</v>
      </c>
      <c r="D44" s="104">
        <v>30</v>
      </c>
      <c r="E44" s="87">
        <v>-825</v>
      </c>
      <c r="F44" s="87">
        <v>0</v>
      </c>
      <c r="G44" s="87">
        <v>0</v>
      </c>
      <c r="H44" s="87">
        <v>0</v>
      </c>
      <c r="I44" s="104">
        <v>0</v>
      </c>
      <c r="J44" s="87">
        <v>0</v>
      </c>
      <c r="K44" s="87">
        <v>0</v>
      </c>
      <c r="L44" s="87">
        <v>0</v>
      </c>
      <c r="M44" s="5"/>
      <c r="N44" s="240"/>
      <c r="O44" s="218"/>
    </row>
    <row r="45" spans="2:15" ht="16.5" thickBot="1" thickTop="1">
      <c r="B45" s="133" t="s">
        <v>211</v>
      </c>
      <c r="C45" s="87">
        <v>151</v>
      </c>
      <c r="D45" s="104">
        <v>151</v>
      </c>
      <c r="E45" s="87">
        <v>0</v>
      </c>
      <c r="F45" s="87">
        <v>0</v>
      </c>
      <c r="G45" s="87">
        <v>0</v>
      </c>
      <c r="H45" s="87">
        <v>0</v>
      </c>
      <c r="I45" s="104">
        <v>0</v>
      </c>
      <c r="J45" s="87">
        <v>0</v>
      </c>
      <c r="K45" s="87">
        <v>0</v>
      </c>
      <c r="L45" s="87">
        <v>0</v>
      </c>
      <c r="M45" s="5"/>
      <c r="N45" s="240"/>
      <c r="O45" s="218"/>
    </row>
    <row r="46" spans="2:15" ht="16.5" thickBot="1" thickTop="1">
      <c r="B46" s="132" t="s">
        <v>328</v>
      </c>
      <c r="C46" s="85">
        <f>SUM(C40:C45)</f>
        <v>1604</v>
      </c>
      <c r="D46" s="85">
        <f>SUM(D40:D45)</f>
        <v>1231</v>
      </c>
      <c r="E46" s="85">
        <f aca="true" t="shared" si="9" ref="E46:J46">SUM(E40:E45)</f>
        <v>3992</v>
      </c>
      <c r="F46" s="85">
        <f t="shared" si="9"/>
        <v>430</v>
      </c>
      <c r="G46" s="85">
        <f t="shared" si="9"/>
        <v>-4049</v>
      </c>
      <c r="H46" s="85">
        <f t="shared" si="9"/>
        <v>138</v>
      </c>
      <c r="I46" s="85">
        <f>SUM(I40:I45)</f>
        <v>0</v>
      </c>
      <c r="J46" s="85">
        <f t="shared" si="9"/>
        <v>23</v>
      </c>
      <c r="K46" s="85">
        <f>SUM(K40:K45)</f>
        <v>-20</v>
      </c>
      <c r="L46" s="85">
        <f>SUM(L40:L45)</f>
        <v>35</v>
      </c>
      <c r="M46" s="5"/>
      <c r="N46" s="240"/>
      <c r="O46" s="218"/>
    </row>
    <row r="47" spans="2:15" ht="16.5" thickBot="1" thickTop="1">
      <c r="B47" s="132" t="s">
        <v>206</v>
      </c>
      <c r="C47" s="85">
        <f aca="true" t="shared" si="10" ref="C47:J47">C37+C46</f>
        <v>183186</v>
      </c>
      <c r="D47" s="85">
        <f>D37+D46</f>
        <v>53727</v>
      </c>
      <c r="E47" s="85">
        <f t="shared" si="10"/>
        <v>79801</v>
      </c>
      <c r="F47" s="85">
        <f t="shared" si="10"/>
        <v>76039</v>
      </c>
      <c r="G47" s="85">
        <f t="shared" si="10"/>
        <v>-26381</v>
      </c>
      <c r="H47" s="85">
        <f t="shared" si="10"/>
        <v>89335</v>
      </c>
      <c r="I47" s="85">
        <f>I37+I46</f>
        <v>23032</v>
      </c>
      <c r="J47" s="85">
        <f t="shared" si="10"/>
        <v>39903</v>
      </c>
      <c r="K47" s="85">
        <f>K37+K46</f>
        <v>36221</v>
      </c>
      <c r="L47" s="85">
        <f>L37+L46</f>
        <v>-9921</v>
      </c>
      <c r="M47" s="5"/>
      <c r="N47" s="240"/>
      <c r="O47" s="218"/>
    </row>
    <row r="48" spans="2:15" ht="16.5" thickBot="1" thickTop="1">
      <c r="B48" s="165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5"/>
      <c r="N48" s="240"/>
      <c r="O48" s="218"/>
    </row>
    <row r="49" spans="2:15" ht="16.5" thickBot="1" thickTop="1">
      <c r="B49" s="132" t="s">
        <v>207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5"/>
      <c r="N49" s="240"/>
      <c r="O49" s="218"/>
    </row>
    <row r="50" spans="2:15" ht="16.5" thickBot="1" thickTop="1">
      <c r="B50" s="133" t="s">
        <v>208</v>
      </c>
      <c r="C50" s="87">
        <v>183156</v>
      </c>
      <c r="D50" s="87">
        <v>53711</v>
      </c>
      <c r="E50" s="87">
        <f aca="true" t="shared" si="11" ref="E50:J50">E47-E51</f>
        <v>79786</v>
      </c>
      <c r="F50" s="87">
        <f t="shared" si="11"/>
        <v>76028</v>
      </c>
      <c r="G50" s="87">
        <f t="shared" si="11"/>
        <v>-26369</v>
      </c>
      <c r="H50" s="87">
        <f t="shared" si="11"/>
        <v>89335</v>
      </c>
      <c r="I50" s="87">
        <f>I47-I51</f>
        <v>23032</v>
      </c>
      <c r="J50" s="87">
        <f t="shared" si="11"/>
        <v>39903</v>
      </c>
      <c r="K50" s="87">
        <f>K47-K51</f>
        <v>36221</v>
      </c>
      <c r="L50" s="87">
        <f>L47-L51</f>
        <v>-9921</v>
      </c>
      <c r="M50" s="5"/>
      <c r="N50" s="240"/>
      <c r="O50" s="218"/>
    </row>
    <row r="51" spans="2:15" ht="16.5" thickBot="1" thickTop="1">
      <c r="B51" s="133" t="s">
        <v>209</v>
      </c>
      <c r="C51" s="87">
        <v>30</v>
      </c>
      <c r="D51" s="104">
        <v>16</v>
      </c>
      <c r="E51" s="87">
        <v>15</v>
      </c>
      <c r="F51" s="87">
        <v>11</v>
      </c>
      <c r="G51" s="87">
        <v>-12</v>
      </c>
      <c r="H51" s="87">
        <v>0</v>
      </c>
      <c r="I51" s="104">
        <v>0</v>
      </c>
      <c r="J51" s="87">
        <v>0</v>
      </c>
      <c r="K51" s="87">
        <v>0</v>
      </c>
      <c r="L51" s="87">
        <v>0</v>
      </c>
      <c r="M51" s="5"/>
      <c r="N51" s="240"/>
      <c r="O51" s="218"/>
    </row>
    <row r="52" spans="2:15" ht="16.5" thickBot="1" thickTop="1">
      <c r="B52" s="166"/>
      <c r="C52" s="85">
        <f aca="true" t="shared" si="12" ref="C52:J52">C50+C51</f>
        <v>183186</v>
      </c>
      <c r="D52" s="85">
        <f>D50+D51</f>
        <v>53727</v>
      </c>
      <c r="E52" s="85">
        <f t="shared" si="12"/>
        <v>79801</v>
      </c>
      <c r="F52" s="85">
        <f t="shared" si="12"/>
        <v>76039</v>
      </c>
      <c r="G52" s="85">
        <f t="shared" si="12"/>
        <v>-26381</v>
      </c>
      <c r="H52" s="85">
        <f t="shared" si="12"/>
        <v>89335</v>
      </c>
      <c r="I52" s="85">
        <f>I50+I51</f>
        <v>23032</v>
      </c>
      <c r="J52" s="85">
        <f t="shared" si="12"/>
        <v>39903</v>
      </c>
      <c r="K52" s="85">
        <f>K50+K51</f>
        <v>36221</v>
      </c>
      <c r="L52" s="85">
        <f>L50+L51</f>
        <v>-9921</v>
      </c>
      <c r="M52" s="5"/>
      <c r="N52" s="218"/>
      <c r="O52" s="218"/>
    </row>
    <row r="53" spans="7:10" ht="16.5" thickBot="1" thickTop="1">
      <c r="G53" s="87"/>
      <c r="H53" s="87"/>
      <c r="I53" s="87"/>
      <c r="J53" s="87"/>
    </row>
    <row r="54" ht="15.75" thickTop="1"/>
  </sheetData>
  <sheetProtection/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8" sqref="B8"/>
    </sheetView>
  </sheetViews>
  <sheetFormatPr defaultColWidth="10.875" defaultRowHeight="15.75" outlineLevelCol="1"/>
  <cols>
    <col min="1" max="1" width="5.00390625" style="2" customWidth="1"/>
    <col min="2" max="2" width="74.875" style="5" bestFit="1" customWidth="1"/>
    <col min="3" max="3" width="14.875" style="2" customWidth="1"/>
    <col min="4" max="6" width="14.875" style="2" hidden="1" customWidth="1" outlineLevel="1"/>
    <col min="7" max="7" width="14.875" style="2" customWidth="1" collapsed="1"/>
    <col min="8" max="8" width="12.875" style="2" bestFit="1" customWidth="1"/>
    <col min="9" max="9" width="12.75390625" style="2" bestFit="1" customWidth="1"/>
    <col min="10" max="10" width="10.75390625" style="2" customWidth="1"/>
    <col min="11" max="16384" width="10.875" style="2" customWidth="1"/>
  </cols>
  <sheetData>
    <row r="1" ht="15.75">
      <c r="A1" s="9" t="s">
        <v>9</v>
      </c>
    </row>
    <row r="2" ht="15.75">
      <c r="A2" s="9"/>
    </row>
    <row r="3" ht="18.75" thickBot="1">
      <c r="B3" s="14" t="s">
        <v>58</v>
      </c>
    </row>
    <row r="4" spans="1:7" s="5" customFormat="1" ht="16.5" thickBot="1" thickTop="1">
      <c r="A4" s="11"/>
      <c r="B4" s="252" t="s">
        <v>181</v>
      </c>
      <c r="C4" s="254" t="s">
        <v>45</v>
      </c>
      <c r="D4" s="255"/>
      <c r="E4" s="255"/>
      <c r="F4" s="255"/>
      <c r="G4" s="255"/>
    </row>
    <row r="5" spans="1:7" s="5" customFormat="1" ht="16.5" thickBot="1" thickTop="1">
      <c r="A5" s="11"/>
      <c r="B5" s="253"/>
      <c r="C5" s="221">
        <v>42369</v>
      </c>
      <c r="D5" s="221">
        <v>42277</v>
      </c>
      <c r="E5" s="221">
        <v>42185</v>
      </c>
      <c r="F5" s="221">
        <v>42094</v>
      </c>
      <c r="G5" s="221">
        <v>42004</v>
      </c>
    </row>
    <row r="6" spans="1:9" s="5" customFormat="1" ht="16.5" thickBot="1" thickTop="1">
      <c r="A6" s="10"/>
      <c r="B6" s="44" t="s">
        <v>0</v>
      </c>
      <c r="C6" s="85">
        <f>SUM(C7:C15)-C10</f>
        <v>2088391</v>
      </c>
      <c r="D6" s="85">
        <f>SUM(D7:D15)-D10</f>
        <v>2058126</v>
      </c>
      <c r="E6" s="85">
        <f>SUM(E7:E15)-E10</f>
        <v>2068592</v>
      </c>
      <c r="F6" s="85">
        <f>SUM(F7:F15)-F10</f>
        <v>2092526</v>
      </c>
      <c r="G6" s="85">
        <f>SUM(G7:G15)-G10</f>
        <v>1795751</v>
      </c>
      <c r="I6" s="240"/>
    </row>
    <row r="7" spans="1:9" s="5" customFormat="1" ht="16.5" thickBot="1" thickTop="1">
      <c r="A7" s="11"/>
      <c r="B7" s="12" t="s">
        <v>1</v>
      </c>
      <c r="C7" s="120">
        <v>1923863</v>
      </c>
      <c r="D7" s="120">
        <v>1904715</v>
      </c>
      <c r="E7" s="120">
        <v>1915012</v>
      </c>
      <c r="F7" s="120">
        <v>1941254</v>
      </c>
      <c r="G7" s="120">
        <v>1662265</v>
      </c>
      <c r="I7" s="240"/>
    </row>
    <row r="8" spans="1:9" s="5" customFormat="1" ht="16.5" thickBot="1" thickTop="1">
      <c r="A8" s="11"/>
      <c r="B8" s="12" t="s">
        <v>49</v>
      </c>
      <c r="C8" s="120">
        <v>10287</v>
      </c>
      <c r="D8" s="120">
        <v>10777</v>
      </c>
      <c r="E8" s="120">
        <v>10890</v>
      </c>
      <c r="F8" s="120">
        <v>11004</v>
      </c>
      <c r="G8" s="120">
        <v>11118</v>
      </c>
      <c r="I8" s="240"/>
    </row>
    <row r="9" spans="1:9" s="5" customFormat="1" ht="16.5" thickBot="1" thickTop="1">
      <c r="A9" s="11"/>
      <c r="B9" s="12" t="s">
        <v>46</v>
      </c>
      <c r="C9" s="120">
        <v>114189</v>
      </c>
      <c r="D9" s="120">
        <v>113803</v>
      </c>
      <c r="E9" s="120">
        <v>114138</v>
      </c>
      <c r="F9" s="120">
        <v>114152</v>
      </c>
      <c r="G9" s="120">
        <v>112839</v>
      </c>
      <c r="I9" s="240"/>
    </row>
    <row r="10" spans="1:9" s="5" customFormat="1" ht="16.5" thickBot="1" thickTop="1">
      <c r="A10" s="11"/>
      <c r="B10" s="12" t="s">
        <v>47</v>
      </c>
      <c r="C10" s="120">
        <v>107252</v>
      </c>
      <c r="D10" s="120">
        <v>107252</v>
      </c>
      <c r="E10" s="173">
        <v>107252</v>
      </c>
      <c r="F10" s="173">
        <v>107252</v>
      </c>
      <c r="G10" s="120">
        <v>107252</v>
      </c>
      <c r="I10" s="240"/>
    </row>
    <row r="11" spans="1:9" s="5" customFormat="1" ht="16.5" thickBot="1" thickTop="1">
      <c r="A11" s="11"/>
      <c r="B11" s="12" t="s">
        <v>151</v>
      </c>
      <c r="C11" s="120">
        <v>10151</v>
      </c>
      <c r="D11" s="120">
        <v>10165</v>
      </c>
      <c r="E11" s="173">
        <v>9893</v>
      </c>
      <c r="F11" s="173">
        <v>10154</v>
      </c>
      <c r="G11" s="120">
        <v>0</v>
      </c>
      <c r="I11" s="240"/>
    </row>
    <row r="12" spans="1:9" s="5" customFormat="1" ht="16.5" thickBot="1" thickTop="1">
      <c r="A12" s="10"/>
      <c r="B12" s="12" t="s">
        <v>48</v>
      </c>
      <c r="C12" s="120">
        <v>7888</v>
      </c>
      <c r="D12" s="120">
        <v>7888</v>
      </c>
      <c r="E12" s="173">
        <v>7888</v>
      </c>
      <c r="F12" s="173">
        <v>7889</v>
      </c>
      <c r="G12" s="120">
        <v>7889</v>
      </c>
      <c r="I12" s="240"/>
    </row>
    <row r="13" spans="1:9" s="5" customFormat="1" ht="16.5" thickBot="1" thickTop="1">
      <c r="A13" s="11"/>
      <c r="B13" s="12" t="s">
        <v>10</v>
      </c>
      <c r="C13" s="120">
        <v>464</v>
      </c>
      <c r="D13" s="120">
        <v>464</v>
      </c>
      <c r="E13" s="120">
        <v>464</v>
      </c>
      <c r="F13" s="120">
        <v>464</v>
      </c>
      <c r="G13" s="120">
        <v>464</v>
      </c>
      <c r="I13" s="240"/>
    </row>
    <row r="14" spans="1:9" s="5" customFormat="1" ht="16.5" thickBot="1" thickTop="1">
      <c r="A14" s="11"/>
      <c r="B14" s="12" t="s">
        <v>11</v>
      </c>
      <c r="C14" s="120">
        <v>21128</v>
      </c>
      <c r="D14" s="120">
        <v>9860</v>
      </c>
      <c r="E14" s="120">
        <v>9845</v>
      </c>
      <c r="F14" s="120">
        <v>7359</v>
      </c>
      <c r="G14" s="120">
        <v>19</v>
      </c>
      <c r="I14" s="240"/>
    </row>
    <row r="15" spans="1:9" s="5" customFormat="1" ht="16.5" thickBot="1" thickTop="1">
      <c r="A15" s="11"/>
      <c r="B15" s="12" t="s">
        <v>50</v>
      </c>
      <c r="C15" s="120">
        <v>421</v>
      </c>
      <c r="D15" s="120">
        <v>454</v>
      </c>
      <c r="E15" s="120">
        <v>462</v>
      </c>
      <c r="F15" s="120">
        <v>250</v>
      </c>
      <c r="G15" s="120">
        <v>1157</v>
      </c>
      <c r="I15" s="240"/>
    </row>
    <row r="16" spans="1:9" s="5" customFormat="1" ht="16.5" thickBot="1" thickTop="1">
      <c r="A16" s="11"/>
      <c r="B16" s="54" t="s">
        <v>2</v>
      </c>
      <c r="C16" s="85">
        <f>SUM(C17:C23)</f>
        <v>372448</v>
      </c>
      <c r="D16" s="85">
        <f>SUM(D17:D23)</f>
        <v>382058</v>
      </c>
      <c r="E16" s="85">
        <f>SUM(E17:E23)</f>
        <v>341224</v>
      </c>
      <c r="F16" s="85">
        <f>SUM(F17:F23)</f>
        <v>217755</v>
      </c>
      <c r="G16" s="85">
        <f>SUM(G17:G23)</f>
        <v>290747</v>
      </c>
      <c r="I16" s="240"/>
    </row>
    <row r="17" spans="1:9" s="5" customFormat="1" ht="16.5" thickBot="1" thickTop="1">
      <c r="A17" s="11"/>
      <c r="B17" s="12" t="s">
        <v>3</v>
      </c>
      <c r="C17" s="120">
        <v>6763</v>
      </c>
      <c r="D17" s="120">
        <v>6251</v>
      </c>
      <c r="E17" s="120">
        <v>6290</v>
      </c>
      <c r="F17" s="120">
        <v>6105</v>
      </c>
      <c r="G17" s="121">
        <v>4123</v>
      </c>
      <c r="I17" s="240"/>
    </row>
    <row r="18" spans="1:9" s="5" customFormat="1" ht="16.5" thickBot="1" thickTop="1">
      <c r="A18" s="11"/>
      <c r="B18" s="12" t="s">
        <v>51</v>
      </c>
      <c r="C18" s="120">
        <v>50555</v>
      </c>
      <c r="D18" s="120">
        <v>73966</v>
      </c>
      <c r="E18" s="120">
        <v>70583</v>
      </c>
      <c r="F18" s="120">
        <v>49763</v>
      </c>
      <c r="G18" s="121">
        <v>25344</v>
      </c>
      <c r="I18" s="240"/>
    </row>
    <row r="19" spans="1:9" s="5" customFormat="1" ht="16.5" thickBot="1" thickTop="1">
      <c r="A19" s="11"/>
      <c r="B19" s="12" t="s">
        <v>52</v>
      </c>
      <c r="C19" s="120">
        <v>368</v>
      </c>
      <c r="D19" s="120">
        <v>3</v>
      </c>
      <c r="E19" s="120">
        <v>26</v>
      </c>
      <c r="F19" s="120">
        <v>149</v>
      </c>
      <c r="G19" s="121">
        <v>78</v>
      </c>
      <c r="I19" s="240"/>
    </row>
    <row r="20" spans="1:9" s="5" customFormat="1" ht="16.5" thickBot="1" thickTop="1">
      <c r="A20" s="11"/>
      <c r="B20" s="12" t="s">
        <v>53</v>
      </c>
      <c r="C20" s="120">
        <v>34502</v>
      </c>
      <c r="D20" s="120">
        <v>31769</v>
      </c>
      <c r="E20" s="120">
        <v>33033</v>
      </c>
      <c r="F20" s="120">
        <v>42676</v>
      </c>
      <c r="G20" s="121">
        <v>16211</v>
      </c>
      <c r="I20" s="240"/>
    </row>
    <row r="21" spans="1:9" s="5" customFormat="1" ht="16.5" thickBot="1" thickTop="1">
      <c r="A21" s="11"/>
      <c r="B21" s="12" t="s">
        <v>54</v>
      </c>
      <c r="C21" s="120">
        <v>0</v>
      </c>
      <c r="D21" s="120">
        <v>0</v>
      </c>
      <c r="E21" s="120">
        <v>0</v>
      </c>
      <c r="F21" s="120">
        <v>0</v>
      </c>
      <c r="G21" s="122">
        <v>5488</v>
      </c>
      <c r="I21" s="240"/>
    </row>
    <row r="22" spans="1:9" s="5" customFormat="1" ht="16.5" thickBot="1" thickTop="1">
      <c r="A22" s="11"/>
      <c r="B22" s="12" t="s">
        <v>320</v>
      </c>
      <c r="C22" s="120">
        <v>8577</v>
      </c>
      <c r="D22" s="120">
        <v>0</v>
      </c>
      <c r="E22" s="120">
        <v>0</v>
      </c>
      <c r="F22" s="120">
        <v>0</v>
      </c>
      <c r="G22" s="122">
        <v>0</v>
      </c>
      <c r="I22" s="240"/>
    </row>
    <row r="23" spans="1:9" s="5" customFormat="1" ht="16.5" thickBot="1" thickTop="1">
      <c r="A23" s="11"/>
      <c r="B23" s="12" t="s">
        <v>55</v>
      </c>
      <c r="C23" s="120">
        <v>271683</v>
      </c>
      <c r="D23" s="120">
        <v>270069</v>
      </c>
      <c r="E23" s="120">
        <v>231292</v>
      </c>
      <c r="F23" s="120">
        <v>119062</v>
      </c>
      <c r="G23" s="121">
        <v>239503</v>
      </c>
      <c r="I23" s="240"/>
    </row>
    <row r="24" spans="1:9" s="5" customFormat="1" ht="16.5" thickBot="1" thickTop="1">
      <c r="A24" s="11"/>
      <c r="B24" s="54" t="s">
        <v>56</v>
      </c>
      <c r="C24" s="85">
        <v>23057</v>
      </c>
      <c r="D24" s="85">
        <v>11046</v>
      </c>
      <c r="E24" s="85">
        <v>22643</v>
      </c>
      <c r="F24" s="85">
        <v>11046</v>
      </c>
      <c r="G24" s="85">
        <v>11046</v>
      </c>
      <c r="I24" s="240"/>
    </row>
    <row r="25" spans="1:9" s="5" customFormat="1" ht="16.5" thickBot="1" thickTop="1">
      <c r="A25" s="11"/>
      <c r="B25" s="54" t="s">
        <v>57</v>
      </c>
      <c r="C25" s="85">
        <f>C6+C16+C24</f>
        <v>2483896</v>
      </c>
      <c r="D25" s="85">
        <f>D6+D16+D24</f>
        <v>2451230</v>
      </c>
      <c r="E25" s="85">
        <f>E6+E16+E24</f>
        <v>2432459</v>
      </c>
      <c r="F25" s="85">
        <f>F6+F16+F24</f>
        <v>2321327</v>
      </c>
      <c r="G25" s="85">
        <f>G6+G16+G24</f>
        <v>2097544</v>
      </c>
      <c r="I25" s="240"/>
    </row>
    <row r="26" spans="1:9" s="5" customFormat="1" ht="16.5" thickBot="1" thickTop="1">
      <c r="A26" s="11"/>
      <c r="B26" s="124"/>
      <c r="C26" s="125"/>
      <c r="D26" s="125"/>
      <c r="E26" s="125"/>
      <c r="F26" s="125"/>
      <c r="G26" s="126"/>
      <c r="I26" s="240"/>
    </row>
    <row r="27" spans="1:9" s="5" customFormat="1" ht="16.5" thickBot="1" thickTop="1">
      <c r="A27" s="11"/>
      <c r="B27" s="252" t="s">
        <v>182</v>
      </c>
      <c r="C27" s="254" t="s">
        <v>45</v>
      </c>
      <c r="D27" s="255"/>
      <c r="E27" s="255"/>
      <c r="F27" s="255"/>
      <c r="G27" s="255"/>
      <c r="I27" s="240"/>
    </row>
    <row r="28" spans="1:9" s="5" customFormat="1" ht="16.5" thickBot="1" thickTop="1">
      <c r="A28" s="11"/>
      <c r="B28" s="253"/>
      <c r="C28" s="152">
        <f>C5</f>
        <v>42369</v>
      </c>
      <c r="D28" s="171">
        <f>D5</f>
        <v>42277</v>
      </c>
      <c r="E28" s="171">
        <f>E5</f>
        <v>42185</v>
      </c>
      <c r="F28" s="171">
        <f>F5</f>
        <v>42094</v>
      </c>
      <c r="G28" s="171">
        <f>G5</f>
        <v>42004</v>
      </c>
      <c r="I28" s="240"/>
    </row>
    <row r="29" spans="1:9" s="5" customFormat="1" ht="16.5" thickBot="1" thickTop="1">
      <c r="A29" s="11"/>
      <c r="B29" s="44" t="s">
        <v>59</v>
      </c>
      <c r="C29" s="85">
        <f>+C30+C35</f>
        <v>1783288</v>
      </c>
      <c r="D29" s="85">
        <f>+D30+D35</f>
        <v>1729561</v>
      </c>
      <c r="E29" s="85">
        <f>+E30+E35</f>
        <v>1649760</v>
      </c>
      <c r="F29" s="85">
        <f>+F30+F35</f>
        <v>1642838</v>
      </c>
      <c r="G29" s="85">
        <f>+G30+G35</f>
        <v>1952322</v>
      </c>
      <c r="I29" s="240"/>
    </row>
    <row r="30" spans="1:9" s="5" customFormat="1" ht="16.5" thickBot="1" thickTop="1">
      <c r="A30" s="11"/>
      <c r="B30" s="54" t="s">
        <v>60</v>
      </c>
      <c r="C30" s="85">
        <f>SUM(C31:C34)</f>
        <v>1783155</v>
      </c>
      <c r="D30" s="85">
        <f>SUM(D31:D34)</f>
        <v>1729444</v>
      </c>
      <c r="E30" s="85">
        <f>SUM(E31:E34)</f>
        <v>1649658</v>
      </c>
      <c r="F30" s="85">
        <f>SUM(F31:F34)</f>
        <v>1642747</v>
      </c>
      <c r="G30" s="85">
        <f>SUM(G31:G34)</f>
        <v>1952322</v>
      </c>
      <c r="I30" s="240"/>
    </row>
    <row r="31" spans="1:9" s="5" customFormat="1" ht="16.5" thickBot="1" thickTop="1">
      <c r="A31" s="11"/>
      <c r="B31" s="12" t="s">
        <v>61</v>
      </c>
      <c r="C31" s="127">
        <v>517754</v>
      </c>
      <c r="D31" s="127">
        <v>517754</v>
      </c>
      <c r="E31" s="127">
        <v>517754</v>
      </c>
      <c r="F31" s="127">
        <v>517754</v>
      </c>
      <c r="G31" s="127">
        <v>517754</v>
      </c>
      <c r="I31" s="240"/>
    </row>
    <row r="32" spans="1:9" s="5" customFormat="1" ht="16.5" thickBot="1" thickTop="1">
      <c r="A32" s="11"/>
      <c r="B32" s="12" t="s">
        <v>62</v>
      </c>
      <c r="C32" s="127">
        <v>132689</v>
      </c>
      <c r="D32" s="127">
        <v>132508</v>
      </c>
      <c r="E32" s="127">
        <v>133333</v>
      </c>
      <c r="F32" s="127">
        <v>133333</v>
      </c>
      <c r="G32" s="127">
        <v>133333</v>
      </c>
      <c r="I32" s="240"/>
    </row>
    <row r="33" spans="1:9" s="5" customFormat="1" ht="16.5" thickBot="1" thickTop="1">
      <c r="A33" s="10"/>
      <c r="B33" s="12" t="s">
        <v>63</v>
      </c>
      <c r="C33" s="127">
        <v>1129899</v>
      </c>
      <c r="D33" s="127">
        <v>1077866</v>
      </c>
      <c r="E33" s="127">
        <v>1002070</v>
      </c>
      <c r="F33" s="127">
        <v>995593</v>
      </c>
      <c r="G33" s="127">
        <v>1301117</v>
      </c>
      <c r="I33" s="240"/>
    </row>
    <row r="34" spans="1:9" s="5" customFormat="1" ht="16.5" thickBot="1" thickTop="1">
      <c r="A34" s="11"/>
      <c r="B34" s="12" t="s">
        <v>64</v>
      </c>
      <c r="C34" s="127">
        <v>2813</v>
      </c>
      <c r="D34" s="128">
        <v>1316</v>
      </c>
      <c r="E34" s="128">
        <v>-3499</v>
      </c>
      <c r="F34" s="128">
        <v>-3933</v>
      </c>
      <c r="G34" s="127">
        <v>118</v>
      </c>
      <c r="I34" s="240"/>
    </row>
    <row r="35" spans="1:9" s="5" customFormat="1" ht="16.5" thickBot="1" thickTop="1">
      <c r="A35" s="11"/>
      <c r="B35" s="54" t="s">
        <v>65</v>
      </c>
      <c r="C35" s="85">
        <v>133</v>
      </c>
      <c r="D35" s="85">
        <v>117</v>
      </c>
      <c r="E35" s="85">
        <v>102</v>
      </c>
      <c r="F35" s="85">
        <v>91</v>
      </c>
      <c r="G35" s="85">
        <v>0</v>
      </c>
      <c r="I35" s="240"/>
    </row>
    <row r="36" spans="1:9" s="5" customFormat="1" ht="16.5" thickBot="1" thickTop="1">
      <c r="A36" s="11"/>
      <c r="B36" s="54" t="s">
        <v>4</v>
      </c>
      <c r="C36" s="85">
        <f>SUM(C37:C43)</f>
        <v>454837</v>
      </c>
      <c r="D36" s="85">
        <f>SUM(D37:D43)</f>
        <v>467002</v>
      </c>
      <c r="E36" s="85">
        <f>SUM(E37:E43)</f>
        <v>465940</v>
      </c>
      <c r="F36" s="85">
        <f>SUM(F37:F43)</f>
        <v>475636</v>
      </c>
      <c r="G36" s="85">
        <f>SUM(G37:G43)</f>
        <v>28374</v>
      </c>
      <c r="I36" s="240"/>
    </row>
    <row r="37" spans="1:9" s="5" customFormat="1" ht="16.5" thickBot="1" thickTop="1">
      <c r="A37" s="11"/>
      <c r="B37" s="12" t="s">
        <v>24</v>
      </c>
      <c r="C37" s="127">
        <v>122466</v>
      </c>
      <c r="D37" s="127">
        <v>140013</v>
      </c>
      <c r="E37" s="127">
        <v>139717</v>
      </c>
      <c r="F37" s="127">
        <v>447815</v>
      </c>
      <c r="G37" s="127">
        <v>0</v>
      </c>
      <c r="I37" s="240"/>
    </row>
    <row r="38" spans="1:9" s="5" customFormat="1" ht="16.5" thickBot="1" thickTop="1">
      <c r="A38" s="11"/>
      <c r="B38" s="12" t="s">
        <v>183</v>
      </c>
      <c r="C38" s="127">
        <v>299229</v>
      </c>
      <c r="D38" s="127">
        <v>301170</v>
      </c>
      <c r="E38" s="127">
        <v>300113</v>
      </c>
      <c r="F38" s="127">
        <v>0</v>
      </c>
      <c r="G38" s="127">
        <v>0</v>
      </c>
      <c r="I38" s="240"/>
    </row>
    <row r="39" spans="1:9" s="5" customFormat="1" ht="16.5" thickBot="1" thickTop="1">
      <c r="A39" s="11"/>
      <c r="B39" s="12" t="s">
        <v>5</v>
      </c>
      <c r="C39" s="127">
        <v>620</v>
      </c>
      <c r="D39" s="127">
        <v>1001</v>
      </c>
      <c r="E39" s="127">
        <v>1479</v>
      </c>
      <c r="F39" s="127">
        <v>1757</v>
      </c>
      <c r="G39" s="127">
        <v>3872</v>
      </c>
      <c r="I39" s="240"/>
    </row>
    <row r="40" spans="2:11" ht="16.5" thickBot="1" thickTop="1">
      <c r="B40" s="12" t="s">
        <v>66</v>
      </c>
      <c r="C40" s="127">
        <v>5300</v>
      </c>
      <c r="D40" s="127">
        <v>4428</v>
      </c>
      <c r="E40" s="127">
        <v>4428</v>
      </c>
      <c r="F40" s="127">
        <v>5428</v>
      </c>
      <c r="G40" s="127">
        <v>5428</v>
      </c>
      <c r="H40" s="5"/>
      <c r="I40" s="240"/>
      <c r="J40" s="5"/>
      <c r="K40" s="5"/>
    </row>
    <row r="41" spans="2:11" ht="16.5" thickBot="1" thickTop="1">
      <c r="B41" s="12" t="s">
        <v>67</v>
      </c>
      <c r="C41" s="127">
        <v>3072</v>
      </c>
      <c r="D41" s="175">
        <v>825</v>
      </c>
      <c r="E41" s="175">
        <v>664</v>
      </c>
      <c r="F41" s="175">
        <v>548</v>
      </c>
      <c r="G41" s="127">
        <v>585</v>
      </c>
      <c r="H41" s="5"/>
      <c r="I41" s="240"/>
      <c r="J41" s="5"/>
      <c r="K41" s="5"/>
    </row>
    <row r="42" spans="2:11" ht="16.5" thickBot="1" thickTop="1">
      <c r="B42" s="12" t="s">
        <v>14</v>
      </c>
      <c r="C42" s="127">
        <v>22823</v>
      </c>
      <c r="D42" s="175">
        <v>19218</v>
      </c>
      <c r="E42" s="175">
        <v>19198</v>
      </c>
      <c r="F42" s="175">
        <v>19724</v>
      </c>
      <c r="G42" s="127">
        <v>18489</v>
      </c>
      <c r="H42" s="5"/>
      <c r="I42" s="240"/>
      <c r="J42" s="5"/>
      <c r="K42" s="5"/>
    </row>
    <row r="43" spans="2:11" ht="16.5" thickBot="1" thickTop="1">
      <c r="B43" s="12" t="s">
        <v>13</v>
      </c>
      <c r="C43" s="87">
        <v>1327</v>
      </c>
      <c r="D43" s="87">
        <v>347</v>
      </c>
      <c r="E43" s="87">
        <v>341</v>
      </c>
      <c r="F43" s="87">
        <v>364</v>
      </c>
      <c r="G43" s="87">
        <v>0</v>
      </c>
      <c r="H43" s="5"/>
      <c r="I43" s="240"/>
      <c r="J43" s="5"/>
      <c r="K43" s="5"/>
    </row>
    <row r="44" spans="2:11" ht="16.5" thickBot="1" thickTop="1">
      <c r="B44" s="54" t="s">
        <v>6</v>
      </c>
      <c r="C44" s="85">
        <f>SUM(C45:C53)</f>
        <v>245771</v>
      </c>
      <c r="D44" s="85">
        <f>SUM(D45:D53)</f>
        <v>254667</v>
      </c>
      <c r="E44" s="85">
        <f>SUM(E45:E53)</f>
        <v>315203</v>
      </c>
      <c r="F44" s="85">
        <f>SUM(F45:F53)</f>
        <v>202853</v>
      </c>
      <c r="G44" s="85">
        <f>SUM(G45:G53)</f>
        <v>116848</v>
      </c>
      <c r="H44" s="5"/>
      <c r="I44" s="240"/>
      <c r="J44" s="5"/>
      <c r="K44" s="5"/>
    </row>
    <row r="45" spans="2:11" ht="16.5" thickBot="1" thickTop="1">
      <c r="B45" s="12" t="s">
        <v>68</v>
      </c>
      <c r="C45" s="127">
        <v>36646</v>
      </c>
      <c r="D45" s="127">
        <v>35289</v>
      </c>
      <c r="E45" s="127">
        <v>35614</v>
      </c>
      <c r="F45" s="127">
        <v>26896</v>
      </c>
      <c r="G45" s="127">
        <v>0</v>
      </c>
      <c r="H45" s="5"/>
      <c r="I45" s="240"/>
      <c r="J45" s="5"/>
      <c r="K45" s="5"/>
    </row>
    <row r="46" spans="2:11" ht="16.5" thickBot="1" thickTop="1">
      <c r="B46" s="12" t="s">
        <v>201</v>
      </c>
      <c r="C46" s="127">
        <v>795</v>
      </c>
      <c r="D46" s="127">
        <v>825</v>
      </c>
      <c r="E46" s="127">
        <v>0</v>
      </c>
      <c r="F46" s="127">
        <v>0</v>
      </c>
      <c r="G46" s="127">
        <v>0</v>
      </c>
      <c r="H46" s="5"/>
      <c r="I46" s="240"/>
      <c r="J46" s="5"/>
      <c r="K46" s="5"/>
    </row>
    <row r="47" spans="2:11" ht="16.5" thickBot="1" thickTop="1">
      <c r="B47" s="12" t="s">
        <v>69</v>
      </c>
      <c r="C47" s="127">
        <v>77874</v>
      </c>
      <c r="D47" s="127">
        <v>100587</v>
      </c>
      <c r="E47" s="127">
        <v>93309</v>
      </c>
      <c r="F47" s="127">
        <v>82417</v>
      </c>
      <c r="G47" s="127">
        <v>40514</v>
      </c>
      <c r="H47" s="5"/>
      <c r="I47" s="240"/>
      <c r="J47" s="5"/>
      <c r="K47" s="5"/>
    </row>
    <row r="48" spans="2:11" ht="16.5" thickBot="1" thickTop="1">
      <c r="B48" s="12" t="s">
        <v>70</v>
      </c>
      <c r="C48" s="127">
        <v>34734</v>
      </c>
      <c r="D48" s="127">
        <v>6297</v>
      </c>
      <c r="E48" s="127">
        <v>7722</v>
      </c>
      <c r="F48" s="127">
        <v>8151</v>
      </c>
      <c r="G48" s="127">
        <v>23012</v>
      </c>
      <c r="H48" s="5"/>
      <c r="I48" s="240"/>
      <c r="J48" s="5"/>
      <c r="K48" s="5"/>
    </row>
    <row r="49" spans="2:11" ht="16.5" thickBot="1" thickTop="1">
      <c r="B49" s="12" t="s">
        <v>71</v>
      </c>
      <c r="C49" s="127">
        <v>4874</v>
      </c>
      <c r="D49" s="127">
        <v>14185</v>
      </c>
      <c r="E49" s="127">
        <v>10104</v>
      </c>
      <c r="F49" s="127">
        <v>4031</v>
      </c>
      <c r="G49" s="127">
        <v>822</v>
      </c>
      <c r="H49" s="5"/>
      <c r="I49" s="240"/>
      <c r="J49" s="5"/>
      <c r="K49" s="5"/>
    </row>
    <row r="50" spans="2:11" ht="16.5" thickBot="1" thickTop="1">
      <c r="B50" s="12" t="s">
        <v>66</v>
      </c>
      <c r="C50" s="127">
        <v>20585</v>
      </c>
      <c r="D50" s="127">
        <v>27179</v>
      </c>
      <c r="E50" s="127">
        <v>29854</v>
      </c>
      <c r="F50" s="127">
        <v>24654</v>
      </c>
      <c r="G50" s="127">
        <v>9727</v>
      </c>
      <c r="H50" s="5"/>
      <c r="I50" s="240"/>
      <c r="J50" s="5"/>
      <c r="K50" s="5"/>
    </row>
    <row r="51" spans="2:11" ht="16.5" thickBot="1" thickTop="1">
      <c r="B51" s="12" t="s">
        <v>72</v>
      </c>
      <c r="C51" s="127">
        <v>66456</v>
      </c>
      <c r="D51" s="127">
        <v>67371</v>
      </c>
      <c r="E51" s="127">
        <v>135666</v>
      </c>
      <c r="F51" s="127">
        <v>53798</v>
      </c>
      <c r="G51" s="127">
        <v>39748</v>
      </c>
      <c r="H51" s="5"/>
      <c r="I51" s="240"/>
      <c r="J51" s="5"/>
      <c r="K51" s="5"/>
    </row>
    <row r="52" spans="2:11" ht="16.5" thickBot="1" thickTop="1">
      <c r="B52" s="12" t="s">
        <v>14</v>
      </c>
      <c r="C52" s="127">
        <v>2693</v>
      </c>
      <c r="D52" s="127">
        <v>1870</v>
      </c>
      <c r="E52" s="127">
        <v>1870</v>
      </c>
      <c r="F52" s="127">
        <v>1784</v>
      </c>
      <c r="G52" s="127">
        <v>1784</v>
      </c>
      <c r="H52" s="5"/>
      <c r="I52" s="240"/>
      <c r="J52" s="5"/>
      <c r="K52" s="5"/>
    </row>
    <row r="53" spans="2:11" ht="16.5" thickBot="1" thickTop="1">
      <c r="B53" s="12" t="s">
        <v>13</v>
      </c>
      <c r="C53" s="87">
        <v>1114</v>
      </c>
      <c r="D53" s="87">
        <v>1064</v>
      </c>
      <c r="E53" s="87">
        <v>1064</v>
      </c>
      <c r="F53" s="87">
        <v>1122</v>
      </c>
      <c r="G53" s="87">
        <v>1241</v>
      </c>
      <c r="H53" s="5"/>
      <c r="I53" s="240"/>
      <c r="J53" s="5"/>
      <c r="K53" s="5"/>
    </row>
    <row r="54" spans="2:11" ht="16.5" thickBot="1" thickTop="1">
      <c r="B54" s="130" t="s">
        <v>175</v>
      </c>
      <c r="C54" s="85">
        <v>0</v>
      </c>
      <c r="D54" s="85">
        <v>0</v>
      </c>
      <c r="E54" s="85">
        <v>1556</v>
      </c>
      <c r="F54" s="85">
        <v>0</v>
      </c>
      <c r="G54" s="85">
        <v>0</v>
      </c>
      <c r="H54" s="5"/>
      <c r="I54" s="240"/>
      <c r="J54" s="5"/>
      <c r="K54" s="5"/>
    </row>
    <row r="55" spans="2:11" ht="16.5" thickBot="1" thickTop="1">
      <c r="B55" s="54" t="s">
        <v>73</v>
      </c>
      <c r="C55" s="85">
        <f>C29+C36+C44+C54</f>
        <v>2483896</v>
      </c>
      <c r="D55" s="85">
        <f>D29+D36+D44+D54</f>
        <v>2451230</v>
      </c>
      <c r="E55" s="85">
        <f>E29+E36+E44+E54</f>
        <v>2432459</v>
      </c>
      <c r="F55" s="85">
        <f>F29+F36+F44+F54</f>
        <v>2321327</v>
      </c>
      <c r="G55" s="85">
        <f>G29+G36+G44+G54</f>
        <v>2097544</v>
      </c>
      <c r="H55" s="5"/>
      <c r="I55" s="240"/>
      <c r="J55" s="5"/>
      <c r="K55" s="5"/>
    </row>
    <row r="56" spans="2:9" ht="15.75" thickTop="1">
      <c r="B56" s="24"/>
      <c r="C56" s="203"/>
      <c r="D56" s="203"/>
      <c r="E56" s="203"/>
      <c r="F56" s="203"/>
      <c r="G56" s="203"/>
      <c r="I56" s="241"/>
    </row>
    <row r="57" spans="7:9" ht="15">
      <c r="G57" s="151"/>
      <c r="I57" s="241"/>
    </row>
    <row r="58" ht="15">
      <c r="I58" s="241"/>
    </row>
    <row r="59" ht="15">
      <c r="I59" s="241"/>
    </row>
    <row r="60" ht="15">
      <c r="I60" s="241"/>
    </row>
    <row r="61" ht="15">
      <c r="I61" s="241"/>
    </row>
  </sheetData>
  <sheetProtection/>
  <mergeCells count="4">
    <mergeCell ref="B27:B28"/>
    <mergeCell ref="B4:B5"/>
    <mergeCell ref="C4:G4"/>
    <mergeCell ref="C27:G27"/>
  </mergeCells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C9" sqref="C9"/>
    </sheetView>
  </sheetViews>
  <sheetFormatPr defaultColWidth="10.875" defaultRowHeight="15.75" outlineLevelRow="1"/>
  <cols>
    <col min="1" max="1" width="5.0039062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 customWidth="1"/>
  </cols>
  <sheetData>
    <row r="1" ht="15.75">
      <c r="A1" s="9" t="s">
        <v>9</v>
      </c>
    </row>
    <row r="2" ht="15.75">
      <c r="A2" s="9"/>
    </row>
    <row r="3" ht="18.75" thickBot="1">
      <c r="B3" s="14" t="s">
        <v>90</v>
      </c>
    </row>
    <row r="4" spans="2:8" ht="33.75" customHeight="1" thickBot="1" thickTop="1">
      <c r="B4" s="261"/>
      <c r="C4" s="263" t="s">
        <v>60</v>
      </c>
      <c r="D4" s="264"/>
      <c r="E4" s="264"/>
      <c r="F4" s="265"/>
      <c r="G4" s="259" t="s">
        <v>65</v>
      </c>
      <c r="H4" s="259" t="s">
        <v>33</v>
      </c>
    </row>
    <row r="5" spans="2:8" ht="63" customHeight="1" thickBot="1" thickTop="1">
      <c r="B5" s="262"/>
      <c r="C5" s="107" t="s">
        <v>61</v>
      </c>
      <c r="D5" s="107" t="s">
        <v>62</v>
      </c>
      <c r="E5" s="107" t="s">
        <v>101</v>
      </c>
      <c r="F5" s="107" t="s">
        <v>163</v>
      </c>
      <c r="G5" s="260"/>
      <c r="H5" s="260"/>
    </row>
    <row r="6" spans="2:8" ht="16.5" thickBot="1" thickTop="1">
      <c r="B6" s="256" t="s">
        <v>91</v>
      </c>
      <c r="C6" s="257"/>
      <c r="D6" s="257"/>
      <c r="E6" s="257"/>
      <c r="F6" s="258"/>
      <c r="G6" s="108"/>
      <c r="H6" s="108"/>
    </row>
    <row r="7" spans="2:19" ht="16.5" thickBot="1" thickTop="1">
      <c r="B7" s="54" t="s">
        <v>92</v>
      </c>
      <c r="C7" s="109">
        <v>517754</v>
      </c>
      <c r="D7" s="110">
        <v>133333</v>
      </c>
      <c r="E7" s="111">
        <v>1281076</v>
      </c>
      <c r="F7" s="112">
        <v>-60</v>
      </c>
      <c r="G7" s="112">
        <v>0</v>
      </c>
      <c r="H7" s="112">
        <f aca="true" t="shared" si="0" ref="H7:H12">SUM(C7:G7)</f>
        <v>1932103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19" ht="16.5" thickBot="1" thickTop="1">
      <c r="B8" s="12" t="s">
        <v>93</v>
      </c>
      <c r="C8" s="104">
        <v>0</v>
      </c>
      <c r="D8" s="104">
        <v>0</v>
      </c>
      <c r="E8" s="113">
        <v>89197</v>
      </c>
      <c r="F8" s="113">
        <v>0</v>
      </c>
      <c r="G8" s="113">
        <v>0</v>
      </c>
      <c r="H8" s="114">
        <f t="shared" si="0"/>
        <v>89197</v>
      </c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2:19" ht="16.5" thickBot="1" thickTop="1">
      <c r="B9" s="12" t="s">
        <v>94</v>
      </c>
      <c r="C9" s="104">
        <v>0</v>
      </c>
      <c r="D9" s="104">
        <v>0</v>
      </c>
      <c r="E9" s="113">
        <v>-40</v>
      </c>
      <c r="F9" s="113">
        <v>178</v>
      </c>
      <c r="G9" s="113">
        <v>0</v>
      </c>
      <c r="H9" s="114">
        <f t="shared" si="0"/>
        <v>138</v>
      </c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ht="16.5" thickBot="1" thickTop="1">
      <c r="B10" s="54" t="s">
        <v>95</v>
      </c>
      <c r="C10" s="101">
        <f>SUM(C8:C9)</f>
        <v>0</v>
      </c>
      <c r="D10" s="101">
        <f>SUM(D8:D9)</f>
        <v>0</v>
      </c>
      <c r="E10" s="101">
        <f>SUM(E8:E9)</f>
        <v>89157</v>
      </c>
      <c r="F10" s="101">
        <f>SUM(F8:F9)</f>
        <v>178</v>
      </c>
      <c r="G10" s="101">
        <f>SUM(G8:G9)</f>
        <v>0</v>
      </c>
      <c r="H10" s="112">
        <f t="shared" si="0"/>
        <v>89335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19" ht="16.5" thickBot="1" thickTop="1">
      <c r="B11" s="115" t="s">
        <v>96</v>
      </c>
      <c r="C11" s="116">
        <v>0</v>
      </c>
      <c r="D11" s="116">
        <v>0</v>
      </c>
      <c r="E11" s="117">
        <v>-69116</v>
      </c>
      <c r="F11" s="117">
        <v>0</v>
      </c>
      <c r="G11" s="118">
        <v>0</v>
      </c>
      <c r="H11" s="114">
        <f t="shared" si="0"/>
        <v>-69116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19" ht="16.5" thickBot="1" thickTop="1">
      <c r="B12" s="54" t="s">
        <v>97</v>
      </c>
      <c r="C12" s="101">
        <f>C7+SUM(C10:C11)</f>
        <v>517754</v>
      </c>
      <c r="D12" s="101">
        <f>D7+SUM(D10:D11)</f>
        <v>133333</v>
      </c>
      <c r="E12" s="101">
        <f>E7+SUM(E10:E11)</f>
        <v>1301117</v>
      </c>
      <c r="F12" s="101">
        <f>F7+SUM(F10:F11)</f>
        <v>118</v>
      </c>
      <c r="G12" s="101">
        <f>G7+SUM(G10:G11)</f>
        <v>0</v>
      </c>
      <c r="H12" s="112">
        <f t="shared" si="0"/>
        <v>1952322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16.5" hidden="1" outlineLevel="1" thickBot="1" thickTop="1">
      <c r="B13" s="256" t="s">
        <v>315</v>
      </c>
      <c r="C13" s="257"/>
      <c r="D13" s="257"/>
      <c r="E13" s="257"/>
      <c r="F13" s="258"/>
      <c r="G13" s="119"/>
      <c r="H13" s="119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2:19" ht="16.5" hidden="1" outlineLevel="1" thickBot="1" thickTop="1">
      <c r="B14" s="54" t="s">
        <v>98</v>
      </c>
      <c r="C14" s="101">
        <f>C12</f>
        <v>517754</v>
      </c>
      <c r="D14" s="101">
        <f>D12</f>
        <v>133333</v>
      </c>
      <c r="E14" s="101">
        <f>E12</f>
        <v>1301117</v>
      </c>
      <c r="F14" s="101">
        <f>F12</f>
        <v>118</v>
      </c>
      <c r="G14" s="101">
        <f>G12</f>
        <v>0</v>
      </c>
      <c r="H14" s="112">
        <f aca="true" t="shared" si="1" ref="H14:H19">SUM(C14:G14)</f>
        <v>1952322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2:19" ht="16.5" hidden="1" outlineLevel="1" thickBot="1" thickTop="1">
      <c r="B15" s="12" t="s">
        <v>93</v>
      </c>
      <c r="C15" s="104">
        <v>0</v>
      </c>
      <c r="D15" s="104">
        <v>0</v>
      </c>
      <c r="E15" s="113">
        <v>-22318</v>
      </c>
      <c r="F15" s="113">
        <v>0</v>
      </c>
      <c r="G15" s="113">
        <v>-14</v>
      </c>
      <c r="H15" s="114">
        <f t="shared" si="1"/>
        <v>-22332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2:19" ht="16.5" hidden="1" outlineLevel="1" thickBot="1" thickTop="1">
      <c r="B16" s="12" t="s">
        <v>94</v>
      </c>
      <c r="C16" s="104">
        <v>0</v>
      </c>
      <c r="D16" s="104">
        <v>0</v>
      </c>
      <c r="E16" s="113">
        <v>0</v>
      </c>
      <c r="F16" s="113">
        <v>-4051</v>
      </c>
      <c r="G16" s="113">
        <v>2</v>
      </c>
      <c r="H16" s="114">
        <f t="shared" si="1"/>
        <v>-4049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hidden="1" outlineLevel="1" thickBot="1" thickTop="1">
      <c r="B17" s="54" t="s">
        <v>95</v>
      </c>
      <c r="C17" s="101">
        <f>SUM(C15:C16)</f>
        <v>0</v>
      </c>
      <c r="D17" s="101">
        <f>SUM(D15:D16)</f>
        <v>0</v>
      </c>
      <c r="E17" s="101">
        <f>SUM(E15:E16)</f>
        <v>-22318</v>
      </c>
      <c r="F17" s="101">
        <f>SUM(F15:F16)</f>
        <v>-4051</v>
      </c>
      <c r="G17" s="101">
        <f>SUM(G15:G16)</f>
        <v>-12</v>
      </c>
      <c r="H17" s="112">
        <f t="shared" si="1"/>
        <v>-26381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hidden="1" outlineLevel="1" thickBot="1" thickTop="1">
      <c r="B18" s="12" t="s">
        <v>100</v>
      </c>
      <c r="C18" s="116">
        <v>0</v>
      </c>
      <c r="D18" s="116">
        <v>0</v>
      </c>
      <c r="E18" s="117">
        <v>-283206</v>
      </c>
      <c r="F18" s="117">
        <v>0</v>
      </c>
      <c r="G18" s="117">
        <v>103</v>
      </c>
      <c r="H18" s="114">
        <f t="shared" si="1"/>
        <v>-283103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hidden="1" outlineLevel="1" thickBot="1" thickTop="1">
      <c r="B19" s="54" t="s">
        <v>316</v>
      </c>
      <c r="C19" s="101">
        <f>C14+SUM(C17:C18)</f>
        <v>517754</v>
      </c>
      <c r="D19" s="101">
        <f>D14+SUM(D17:D18)</f>
        <v>133333</v>
      </c>
      <c r="E19" s="101">
        <f>E14+SUM(E17:E18)</f>
        <v>995593</v>
      </c>
      <c r="F19" s="101">
        <f>F14+SUM(F17:F18)</f>
        <v>-3933</v>
      </c>
      <c r="G19" s="101">
        <f>G14+SUM(G17:G18)</f>
        <v>91</v>
      </c>
      <c r="H19" s="112">
        <f t="shared" si="1"/>
        <v>1642838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hidden="1" outlineLevel="1" thickBot="1" thickTop="1">
      <c r="B20" s="256" t="s">
        <v>317</v>
      </c>
      <c r="C20" s="257"/>
      <c r="D20" s="257"/>
      <c r="E20" s="257"/>
      <c r="F20" s="258"/>
      <c r="G20" s="119"/>
      <c r="H20" s="119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hidden="1" outlineLevel="1" thickBot="1" thickTop="1">
      <c r="B21" s="54" t="s">
        <v>98</v>
      </c>
      <c r="C21" s="101">
        <f>C12</f>
        <v>517754</v>
      </c>
      <c r="D21" s="101">
        <f>D12</f>
        <v>133333</v>
      </c>
      <c r="E21" s="101">
        <f>E12</f>
        <v>1301117</v>
      </c>
      <c r="F21" s="101">
        <f>F12</f>
        <v>118</v>
      </c>
      <c r="G21" s="101">
        <f>G12</f>
        <v>0</v>
      </c>
      <c r="H21" s="112">
        <f aca="true" t="shared" si="2" ref="H21:H27">SUM(C21:G21)</f>
        <v>1952322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hidden="1" outlineLevel="1" thickBot="1" thickTop="1">
      <c r="B22" s="12" t="s">
        <v>93</v>
      </c>
      <c r="C22" s="104">
        <v>0</v>
      </c>
      <c r="D22" s="104">
        <v>0</v>
      </c>
      <c r="E22" s="113">
        <v>53276</v>
      </c>
      <c r="F22" s="113">
        <v>0</v>
      </c>
      <c r="G22" s="113">
        <v>1</v>
      </c>
      <c r="H22" s="114">
        <f t="shared" si="2"/>
        <v>53277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hidden="1" outlineLevel="1" thickBot="1" thickTop="1">
      <c r="B23" s="12" t="s">
        <v>94</v>
      </c>
      <c r="C23" s="104">
        <v>0</v>
      </c>
      <c r="D23" s="104">
        <v>0</v>
      </c>
      <c r="E23" s="113">
        <v>0</v>
      </c>
      <c r="F23" s="113">
        <v>-3617</v>
      </c>
      <c r="G23" s="113">
        <v>-2</v>
      </c>
      <c r="H23" s="114">
        <f t="shared" si="2"/>
        <v>-3619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hidden="1" outlineLevel="1" thickBot="1" thickTop="1">
      <c r="B24" s="54" t="s">
        <v>99</v>
      </c>
      <c r="C24" s="101">
        <f>SUM(C22:C23)</f>
        <v>0</v>
      </c>
      <c r="D24" s="101">
        <f>SUM(D22:D23)</f>
        <v>0</v>
      </c>
      <c r="E24" s="101">
        <f>SUM(E22:E23)</f>
        <v>53276</v>
      </c>
      <c r="F24" s="101">
        <f>SUM(F22:F23)</f>
        <v>-3617</v>
      </c>
      <c r="G24" s="101">
        <f>SUM(G22:G23)</f>
        <v>-1</v>
      </c>
      <c r="H24" s="112">
        <f t="shared" si="2"/>
        <v>49658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hidden="1" outlineLevel="1" thickBot="1" thickTop="1">
      <c r="B25" s="12" t="s">
        <v>100</v>
      </c>
      <c r="C25" s="104">
        <v>0</v>
      </c>
      <c r="D25" s="104">
        <v>0</v>
      </c>
      <c r="E25" s="113">
        <v>-283207</v>
      </c>
      <c r="F25" s="113">
        <v>0</v>
      </c>
      <c r="G25" s="113">
        <v>103</v>
      </c>
      <c r="H25" s="114">
        <f t="shared" si="2"/>
        <v>-283104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hidden="1" outlineLevel="1" thickBot="1" thickTop="1">
      <c r="B26" s="12" t="s">
        <v>96</v>
      </c>
      <c r="C26" s="104">
        <v>0</v>
      </c>
      <c r="D26" s="104">
        <v>0</v>
      </c>
      <c r="E26" s="113">
        <v>-69116</v>
      </c>
      <c r="F26" s="113">
        <v>0</v>
      </c>
      <c r="G26" s="113">
        <v>0</v>
      </c>
      <c r="H26" s="114">
        <f t="shared" si="2"/>
        <v>-69116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hidden="1" outlineLevel="1" thickBot="1" thickTop="1">
      <c r="B27" s="54" t="s">
        <v>318</v>
      </c>
      <c r="C27" s="101">
        <f>C21+SUM(C24:C26)</f>
        <v>517754</v>
      </c>
      <c r="D27" s="101">
        <f>D21+SUM(D24:D26)</f>
        <v>133333</v>
      </c>
      <c r="E27" s="101">
        <f>E21+SUM(E24:E26)</f>
        <v>1002070</v>
      </c>
      <c r="F27" s="101">
        <f>F21+SUM(F24:F26)</f>
        <v>-3499</v>
      </c>
      <c r="G27" s="101">
        <f>G21+SUM(G24:G26)</f>
        <v>102</v>
      </c>
      <c r="H27" s="112">
        <f t="shared" si="2"/>
        <v>1649760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hidden="1" outlineLevel="1" thickBot="1" thickTop="1">
      <c r="B28" s="256" t="s">
        <v>190</v>
      </c>
      <c r="C28" s="257"/>
      <c r="D28" s="257"/>
      <c r="E28" s="257"/>
      <c r="F28" s="258"/>
      <c r="G28" s="119"/>
      <c r="H28" s="119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hidden="1" outlineLevel="1" thickBot="1" thickTop="1">
      <c r="B29" s="54" t="s">
        <v>98</v>
      </c>
      <c r="C29" s="101">
        <f>C12</f>
        <v>517754</v>
      </c>
      <c r="D29" s="101">
        <f>D12</f>
        <v>133333</v>
      </c>
      <c r="E29" s="101">
        <f>E12</f>
        <v>1301117</v>
      </c>
      <c r="F29" s="101">
        <f>F12</f>
        <v>118</v>
      </c>
      <c r="G29" s="101">
        <f>G12</f>
        <v>0</v>
      </c>
      <c r="H29" s="112">
        <f aca="true" t="shared" si="3" ref="H29:H35">SUM(C29:G29)</f>
        <v>1952322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hidden="1" outlineLevel="1" thickBot="1" thickTop="1">
      <c r="B30" s="12" t="s">
        <v>93</v>
      </c>
      <c r="C30" s="104">
        <v>0</v>
      </c>
      <c r="D30" s="104">
        <v>0</v>
      </c>
      <c r="E30" s="113">
        <v>129072</v>
      </c>
      <c r="F30" s="113">
        <v>0</v>
      </c>
      <c r="G30" s="113">
        <v>14</v>
      </c>
      <c r="H30" s="114">
        <f t="shared" si="3"/>
        <v>129086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6.5" hidden="1" outlineLevel="1" thickBot="1" thickTop="1">
      <c r="B31" s="12" t="s">
        <v>94</v>
      </c>
      <c r="C31" s="104">
        <v>0</v>
      </c>
      <c r="D31" s="104">
        <v>-825</v>
      </c>
      <c r="E31" s="113">
        <v>0</v>
      </c>
      <c r="F31" s="113">
        <v>1198</v>
      </c>
      <c r="G31" s="113">
        <v>0</v>
      </c>
      <c r="H31" s="114">
        <f t="shared" si="3"/>
        <v>373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6.5" hidden="1" outlineLevel="1" thickBot="1" thickTop="1">
      <c r="B32" s="54" t="s">
        <v>99</v>
      </c>
      <c r="C32" s="101">
        <f>SUM(C30:C31)</f>
        <v>0</v>
      </c>
      <c r="D32" s="101">
        <f>SUM(D30:D31)</f>
        <v>-825</v>
      </c>
      <c r="E32" s="101">
        <f>SUM(E30:E31)</f>
        <v>129072</v>
      </c>
      <c r="F32" s="101">
        <f>SUM(F30:F31)</f>
        <v>1198</v>
      </c>
      <c r="G32" s="101">
        <f>SUM(G30:G31)</f>
        <v>14</v>
      </c>
      <c r="H32" s="112">
        <f t="shared" si="3"/>
        <v>129459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6.5" hidden="1" outlineLevel="1" thickBot="1" thickTop="1">
      <c r="B33" s="12" t="s">
        <v>100</v>
      </c>
      <c r="C33" s="104">
        <v>0</v>
      </c>
      <c r="D33" s="104">
        <v>0</v>
      </c>
      <c r="E33" s="113">
        <v>-283207</v>
      </c>
      <c r="F33" s="113">
        <v>0</v>
      </c>
      <c r="G33" s="113">
        <v>103</v>
      </c>
      <c r="H33" s="114">
        <f t="shared" si="3"/>
        <v>-283104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6.5" hidden="1" outlineLevel="1" thickBot="1" thickTop="1">
      <c r="B34" s="12" t="s">
        <v>96</v>
      </c>
      <c r="C34" s="104">
        <v>0</v>
      </c>
      <c r="D34" s="104">
        <v>0</v>
      </c>
      <c r="E34" s="113">
        <v>-69116</v>
      </c>
      <c r="F34" s="113">
        <v>0</v>
      </c>
      <c r="G34" s="113">
        <v>0</v>
      </c>
      <c r="H34" s="114">
        <f t="shared" si="3"/>
        <v>-69116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5" hidden="1" outlineLevel="1" thickBot="1" thickTop="1">
      <c r="B35" s="54" t="s">
        <v>191</v>
      </c>
      <c r="C35" s="101">
        <f>C29+SUM(C32:C34)</f>
        <v>517754</v>
      </c>
      <c r="D35" s="101">
        <f>D29+SUM(D32:D34)</f>
        <v>132508</v>
      </c>
      <c r="E35" s="101">
        <f>E29+SUM(E32:E34)</f>
        <v>1077866</v>
      </c>
      <c r="F35" s="101">
        <f>F29+SUM(F32:F34)</f>
        <v>1316</v>
      </c>
      <c r="G35" s="101">
        <f>G29+SUM(G32:G34)</f>
        <v>117</v>
      </c>
      <c r="H35" s="112">
        <f t="shared" si="3"/>
        <v>1729561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8" ht="16.5" collapsed="1" thickBot="1" thickTop="1">
      <c r="B36" s="256" t="s">
        <v>311</v>
      </c>
      <c r="C36" s="257"/>
      <c r="D36" s="257"/>
      <c r="E36" s="257"/>
      <c r="F36" s="258"/>
      <c r="G36" s="108"/>
      <c r="H36" s="108"/>
    </row>
    <row r="37" spans="2:8" ht="16.5" thickBot="1" thickTop="1">
      <c r="B37" s="54" t="s">
        <v>98</v>
      </c>
      <c r="C37" s="109">
        <f>C12</f>
        <v>517754</v>
      </c>
      <c r="D37" s="109">
        <f>D12</f>
        <v>133333</v>
      </c>
      <c r="E37" s="109">
        <f>E12</f>
        <v>1301117</v>
      </c>
      <c r="F37" s="109">
        <f>F12</f>
        <v>118</v>
      </c>
      <c r="G37" s="109">
        <f>G12</f>
        <v>0</v>
      </c>
      <c r="H37" s="112">
        <f aca="true" t="shared" si="4" ref="H37:H43">SUM(C37:G37)</f>
        <v>1952322</v>
      </c>
    </row>
    <row r="38" spans="2:8" ht="16.5" thickBot="1" thickTop="1">
      <c r="B38" s="12" t="s">
        <v>93</v>
      </c>
      <c r="C38" s="104">
        <v>0</v>
      </c>
      <c r="D38" s="104">
        <v>0</v>
      </c>
      <c r="E38" s="113">
        <v>181553</v>
      </c>
      <c r="F38" s="113">
        <v>0</v>
      </c>
      <c r="G38" s="113">
        <v>29</v>
      </c>
      <c r="H38" s="114">
        <f t="shared" si="4"/>
        <v>181582</v>
      </c>
    </row>
    <row r="39" spans="2:8" ht="16.5" thickBot="1" thickTop="1">
      <c r="B39" s="12" t="s">
        <v>94</v>
      </c>
      <c r="C39" s="104">
        <v>0</v>
      </c>
      <c r="D39" s="104">
        <v>-644</v>
      </c>
      <c r="E39" s="113">
        <v>-448</v>
      </c>
      <c r="F39" s="113">
        <v>2695</v>
      </c>
      <c r="G39" s="242">
        <v>1</v>
      </c>
      <c r="H39" s="114">
        <f t="shared" si="4"/>
        <v>1604</v>
      </c>
    </row>
    <row r="40" spans="2:8" ht="16.5" thickBot="1" thickTop="1">
      <c r="B40" s="54" t="s">
        <v>99</v>
      </c>
      <c r="C40" s="101">
        <f>SUM(C38:C39)</f>
        <v>0</v>
      </c>
      <c r="D40" s="101">
        <f>SUM(D38:D39)</f>
        <v>-644</v>
      </c>
      <c r="E40" s="101">
        <f>SUM(E38:E39)</f>
        <v>181105</v>
      </c>
      <c r="F40" s="101">
        <f>SUM(F38:F39)</f>
        <v>2695</v>
      </c>
      <c r="G40" s="101">
        <f>SUM(G38:G39)</f>
        <v>30</v>
      </c>
      <c r="H40" s="112">
        <f t="shared" si="4"/>
        <v>183186</v>
      </c>
    </row>
    <row r="41" spans="2:19" ht="16.5" thickBot="1" thickTop="1">
      <c r="B41" s="12" t="s">
        <v>100</v>
      </c>
      <c r="C41" s="104">
        <v>0</v>
      </c>
      <c r="D41" s="104">
        <v>0</v>
      </c>
      <c r="E41" s="113">
        <v>-283207</v>
      </c>
      <c r="F41" s="113">
        <v>0</v>
      </c>
      <c r="G41" s="113">
        <v>103</v>
      </c>
      <c r="H41" s="114">
        <f>SUM(C41:G41)</f>
        <v>-283104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8" ht="16.5" thickBot="1" thickTop="1">
      <c r="B42" s="115" t="s">
        <v>96</v>
      </c>
      <c r="C42" s="116">
        <v>0</v>
      </c>
      <c r="D42" s="116">
        <v>0</v>
      </c>
      <c r="E42" s="117">
        <v>-69116</v>
      </c>
      <c r="F42" s="117">
        <v>0</v>
      </c>
      <c r="G42" s="118">
        <v>0</v>
      </c>
      <c r="H42" s="114">
        <f t="shared" si="4"/>
        <v>-69116</v>
      </c>
    </row>
    <row r="43" spans="2:8" ht="16.5" thickBot="1" thickTop="1">
      <c r="B43" s="54" t="s">
        <v>312</v>
      </c>
      <c r="C43" s="101">
        <f>C37+SUM(C40:C42)</f>
        <v>517754</v>
      </c>
      <c r="D43" s="101">
        <f>D37+SUM(D40:D42)</f>
        <v>132689</v>
      </c>
      <c r="E43" s="101">
        <f>E37+SUM(E40:E42)</f>
        <v>1129899</v>
      </c>
      <c r="F43" s="101">
        <f>F37+SUM(F40:F42)</f>
        <v>2813</v>
      </c>
      <c r="G43" s="101">
        <f>G37+SUM(G40:G42)</f>
        <v>133</v>
      </c>
      <c r="H43" s="112">
        <f t="shared" si="4"/>
        <v>1783288</v>
      </c>
    </row>
    <row r="44" ht="15.75" thickTop="1"/>
    <row r="47" ht="15">
      <c r="E47" s="241"/>
    </row>
    <row r="48" ht="15">
      <c r="E48" s="241"/>
    </row>
    <row r="49" ht="15">
      <c r="E49" s="241"/>
    </row>
    <row r="50" ht="15">
      <c r="E50" s="241"/>
    </row>
    <row r="51" ht="15">
      <c r="E51" s="241"/>
    </row>
    <row r="52" ht="15">
      <c r="E52" s="241"/>
    </row>
    <row r="53" ht="15">
      <c r="E53" s="241"/>
    </row>
  </sheetData>
  <sheetProtection/>
  <mergeCells count="9">
    <mergeCell ref="B36:F36"/>
    <mergeCell ref="B28:F28"/>
    <mergeCell ref="B20:F20"/>
    <mergeCell ref="G4:G5"/>
    <mergeCell ref="H4:H5"/>
    <mergeCell ref="B6:F6"/>
    <mergeCell ref="B4:B5"/>
    <mergeCell ref="C4:F4"/>
    <mergeCell ref="B13:F13"/>
  </mergeCells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1" sqref="B31"/>
    </sheetView>
  </sheetViews>
  <sheetFormatPr defaultColWidth="10.875" defaultRowHeight="15.75" outlineLevelCol="1"/>
  <cols>
    <col min="1" max="1" width="5.00390625" style="2" customWidth="1"/>
    <col min="2" max="2" width="74.875" style="5" bestFit="1" customWidth="1"/>
    <col min="3" max="3" width="14.875" style="5" customWidth="1"/>
    <col min="4" max="6" width="14.875" style="5" hidden="1" customWidth="1" outlineLevel="1"/>
    <col min="7" max="7" width="14.875" style="2" hidden="1" customWidth="1" outlineLevel="1"/>
    <col min="8" max="8" width="14.875" style="2" customWidth="1" collapsed="1"/>
    <col min="9" max="12" width="14.875" style="2" hidden="1" customWidth="1" outlineLevel="1"/>
    <col min="13" max="13" width="10.875" style="2" customWidth="1" collapsed="1"/>
    <col min="14" max="16384" width="10.875" style="2" customWidth="1"/>
  </cols>
  <sheetData>
    <row r="1" ht="15.75">
      <c r="A1" s="9" t="s">
        <v>9</v>
      </c>
    </row>
    <row r="2" ht="15.75">
      <c r="A2" s="9"/>
    </row>
    <row r="3" spans="1:6" ht="18">
      <c r="A3" s="9"/>
      <c r="B3" s="177" t="s">
        <v>89</v>
      </c>
      <c r="C3" s="177"/>
      <c r="D3" s="177"/>
      <c r="E3" s="177"/>
      <c r="F3" s="177"/>
    </row>
    <row r="4" spans="2:12" ht="45.75" customHeight="1" thickBot="1">
      <c r="B4" s="176"/>
      <c r="C4" s="220">
        <v>2015</v>
      </c>
      <c r="D4" s="220" t="s">
        <v>272</v>
      </c>
      <c r="E4" s="220" t="s">
        <v>187</v>
      </c>
      <c r="F4" s="220" t="s">
        <v>215</v>
      </c>
      <c r="G4" s="220" t="s">
        <v>216</v>
      </c>
      <c r="H4" s="220">
        <v>2014</v>
      </c>
      <c r="I4" s="220" t="s">
        <v>273</v>
      </c>
      <c r="J4" s="220" t="s">
        <v>188</v>
      </c>
      <c r="K4" s="220" t="s">
        <v>217</v>
      </c>
      <c r="L4" s="220" t="s">
        <v>218</v>
      </c>
    </row>
    <row r="5" spans="2:7" ht="16.5" thickBot="1" thickTop="1">
      <c r="B5" s="99" t="s">
        <v>74</v>
      </c>
      <c r="C5" s="178"/>
      <c r="D5" s="178"/>
      <c r="E5" s="178"/>
      <c r="F5" s="178"/>
      <c r="G5" s="179"/>
    </row>
    <row r="6" spans="2:15" ht="16.5" thickBot="1" thickTop="1">
      <c r="B6" s="100" t="s">
        <v>171</v>
      </c>
      <c r="C6" s="180">
        <f>'RZiS i spr. z całkowitych doch.'!C26</f>
        <v>212165</v>
      </c>
      <c r="D6" s="180">
        <f>'RZiS i spr. z całkowitych doch.'!D26</f>
        <v>51501</v>
      </c>
      <c r="E6" s="180">
        <f>'RZiS i spr. z całkowitych doch.'!E26</f>
        <v>92259</v>
      </c>
      <c r="F6" s="180">
        <f>'RZiS i spr. z całkowitych doch.'!F26</f>
        <v>90638</v>
      </c>
      <c r="G6" s="180">
        <f>'RZiS i spr. z całkowitych doch.'!G26</f>
        <v>-22233</v>
      </c>
      <c r="H6" s="180">
        <f>'RZiS i spr. z całkowitych doch.'!H26</f>
        <v>112827</v>
      </c>
      <c r="I6" s="180">
        <f>'RZiS i spr. z całkowitych doch.'!I26</f>
        <v>29911</v>
      </c>
      <c r="J6" s="180">
        <f>'RZiS i spr. z całkowitych doch.'!J26</f>
        <v>49618</v>
      </c>
      <c r="K6" s="180">
        <f>'RZiS i spr. z całkowitych doch.'!K26</f>
        <v>45091</v>
      </c>
      <c r="L6" s="180">
        <f>'RZiS i spr. z całkowitych doch.'!L26</f>
        <v>-11793</v>
      </c>
      <c r="M6" s="167"/>
      <c r="N6" s="151"/>
      <c r="O6" s="238"/>
    </row>
    <row r="7" spans="2:15" ht="16.5" thickBot="1" thickTop="1">
      <c r="B7" s="102" t="s">
        <v>75</v>
      </c>
      <c r="C7" s="181">
        <f aca="true" t="shared" si="0" ref="C7:L7">SUM(C8:C19)</f>
        <v>127362</v>
      </c>
      <c r="D7" s="181">
        <f>SUM(D8:D19)</f>
        <v>19821</v>
      </c>
      <c r="E7" s="181">
        <f t="shared" si="0"/>
        <v>34427</v>
      </c>
      <c r="F7" s="181">
        <f t="shared" si="0"/>
        <v>47432</v>
      </c>
      <c r="G7" s="181">
        <f t="shared" si="0"/>
        <v>25682</v>
      </c>
      <c r="H7" s="181">
        <f t="shared" si="0"/>
        <v>103948</v>
      </c>
      <c r="I7" s="181">
        <f>SUM(I8:I19)</f>
        <v>39417</v>
      </c>
      <c r="J7" s="181">
        <f t="shared" si="0"/>
        <v>17254</v>
      </c>
      <c r="K7" s="181">
        <f t="shared" si="0"/>
        <v>32080</v>
      </c>
      <c r="L7" s="181">
        <f t="shared" si="0"/>
        <v>15197</v>
      </c>
      <c r="M7" s="167"/>
      <c r="N7" s="151"/>
      <c r="O7" s="238"/>
    </row>
    <row r="8" spans="2:15" ht="16.5" thickBot="1" thickTop="1">
      <c r="B8" s="103" t="s">
        <v>221</v>
      </c>
      <c r="C8" s="182">
        <v>86</v>
      </c>
      <c r="D8" s="182">
        <v>73</v>
      </c>
      <c r="E8" s="182">
        <v>-111</v>
      </c>
      <c r="F8" s="182">
        <v>-5</v>
      </c>
      <c r="G8" s="183">
        <v>129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67"/>
      <c r="N8" s="151"/>
      <c r="O8" s="238"/>
    </row>
    <row r="9" spans="2:15" ht="16.5" thickBot="1" thickTop="1">
      <c r="B9" s="103" t="s">
        <v>15</v>
      </c>
      <c r="C9" s="182">
        <v>139303</v>
      </c>
      <c r="D9" s="182">
        <v>35357</v>
      </c>
      <c r="E9" s="182">
        <v>34758</v>
      </c>
      <c r="F9" s="182">
        <v>34859</v>
      </c>
      <c r="G9" s="183">
        <v>34329</v>
      </c>
      <c r="H9" s="183">
        <v>111394</v>
      </c>
      <c r="I9" s="183">
        <v>28163</v>
      </c>
      <c r="J9" s="183">
        <v>27864</v>
      </c>
      <c r="K9" s="183">
        <v>27330</v>
      </c>
      <c r="L9" s="183">
        <v>28037</v>
      </c>
      <c r="M9" s="167"/>
      <c r="N9" s="151"/>
      <c r="O9" s="238"/>
    </row>
    <row r="10" spans="2:15" ht="16.5" thickBot="1" thickTop="1">
      <c r="B10" s="103" t="s">
        <v>321</v>
      </c>
      <c r="C10" s="182">
        <v>-10744</v>
      </c>
      <c r="D10" s="182">
        <v>-5701</v>
      </c>
      <c r="E10" s="182">
        <v>-221</v>
      </c>
      <c r="F10" s="182">
        <v>-1737</v>
      </c>
      <c r="G10" s="183">
        <v>-3085</v>
      </c>
      <c r="H10" s="183">
        <v>-3063</v>
      </c>
      <c r="I10" s="183">
        <v>-3063</v>
      </c>
      <c r="J10" s="183">
        <v>0</v>
      </c>
      <c r="K10" s="183">
        <v>0</v>
      </c>
      <c r="L10" s="183">
        <v>0</v>
      </c>
      <c r="M10" s="167"/>
      <c r="N10" s="151"/>
      <c r="O10" s="238"/>
    </row>
    <row r="11" spans="2:15" ht="16.5" thickBot="1" thickTop="1">
      <c r="B11" s="103" t="s">
        <v>322</v>
      </c>
      <c r="C11" s="182">
        <v>5488</v>
      </c>
      <c r="D11" s="182">
        <v>5488</v>
      </c>
      <c r="E11" s="182">
        <v>0</v>
      </c>
      <c r="F11" s="182">
        <v>0</v>
      </c>
      <c r="G11" s="183">
        <v>0</v>
      </c>
      <c r="H11" s="183">
        <v>-5488</v>
      </c>
      <c r="I11" s="183">
        <v>-5488</v>
      </c>
      <c r="J11" s="183">
        <v>0</v>
      </c>
      <c r="K11" s="183">
        <v>0</v>
      </c>
      <c r="L11" s="183">
        <v>0</v>
      </c>
      <c r="M11" s="167"/>
      <c r="N11" s="151"/>
      <c r="O11" s="238"/>
    </row>
    <row r="12" spans="2:15" ht="16.5" thickBot="1" thickTop="1">
      <c r="B12" s="103" t="s">
        <v>212</v>
      </c>
      <c r="C12" s="182">
        <v>13544</v>
      </c>
      <c r="D12" s="182">
        <v>3159</v>
      </c>
      <c r="E12" s="182">
        <v>3263</v>
      </c>
      <c r="F12" s="182">
        <v>1352</v>
      </c>
      <c r="G12" s="183">
        <v>5770</v>
      </c>
      <c r="H12" s="183">
        <v>-4709</v>
      </c>
      <c r="I12" s="183">
        <v>-981</v>
      </c>
      <c r="J12" s="183">
        <v>-1473</v>
      </c>
      <c r="K12" s="183">
        <v>-1172</v>
      </c>
      <c r="L12" s="183">
        <v>-1083</v>
      </c>
      <c r="M12" s="167"/>
      <c r="N12" s="151"/>
      <c r="O12" s="238"/>
    </row>
    <row r="13" spans="2:15" ht="16.5" thickBot="1" thickTop="1">
      <c r="B13" s="103" t="s">
        <v>323</v>
      </c>
      <c r="C13" s="182">
        <v>-26150</v>
      </c>
      <c r="D13" s="182">
        <v>-15674</v>
      </c>
      <c r="E13" s="182">
        <v>-10491</v>
      </c>
      <c r="F13" s="182">
        <v>0</v>
      </c>
      <c r="G13" s="183">
        <v>15</v>
      </c>
      <c r="H13" s="183">
        <v>-13010</v>
      </c>
      <c r="I13" s="183">
        <v>-8542</v>
      </c>
      <c r="J13" s="183">
        <v>-3399</v>
      </c>
      <c r="K13" s="183">
        <v>-1076</v>
      </c>
      <c r="L13" s="183">
        <v>7</v>
      </c>
      <c r="M13" s="167"/>
      <c r="N13" s="151"/>
      <c r="O13" s="238"/>
    </row>
    <row r="14" spans="2:15" ht="16.5" thickBot="1" thickTop="1">
      <c r="B14" s="103" t="s">
        <v>76</v>
      </c>
      <c r="C14" s="182">
        <v>9170</v>
      </c>
      <c r="D14" s="182">
        <v>26038</v>
      </c>
      <c r="E14" s="182">
        <v>-969</v>
      </c>
      <c r="F14" s="182">
        <v>-11570</v>
      </c>
      <c r="G14" s="183">
        <v>-4329</v>
      </c>
      <c r="H14" s="183">
        <v>-1985</v>
      </c>
      <c r="I14" s="183">
        <v>18820</v>
      </c>
      <c r="J14" s="183">
        <v>841</v>
      </c>
      <c r="K14" s="183">
        <v>-8957</v>
      </c>
      <c r="L14" s="183">
        <v>-12689</v>
      </c>
      <c r="M14" s="167"/>
      <c r="N14" s="151"/>
      <c r="O14" s="238"/>
    </row>
    <row r="15" spans="2:15" ht="16.5" customHeight="1" thickBot="1" thickTop="1">
      <c r="B15" s="105" t="s">
        <v>219</v>
      </c>
      <c r="C15" s="185">
        <v>-2951</v>
      </c>
      <c r="D15" s="182">
        <v>-18123</v>
      </c>
      <c r="E15" s="185">
        <v>7347</v>
      </c>
      <c r="F15" s="185">
        <v>26491</v>
      </c>
      <c r="G15" s="184">
        <v>-18666</v>
      </c>
      <c r="H15" s="183">
        <v>16751</v>
      </c>
      <c r="I15" s="227">
        <v>10387</v>
      </c>
      <c r="J15" s="184">
        <v>-1928</v>
      </c>
      <c r="K15" s="184">
        <v>20069</v>
      </c>
      <c r="L15" s="184">
        <v>-11777</v>
      </c>
      <c r="N15" s="151"/>
      <c r="O15" s="238"/>
    </row>
    <row r="16" spans="2:15" ht="16.5" thickBot="1" thickTop="1">
      <c r="B16" s="103" t="s">
        <v>77</v>
      </c>
      <c r="C16" s="186">
        <v>4006</v>
      </c>
      <c r="D16" s="182">
        <v>-3526</v>
      </c>
      <c r="E16" s="186">
        <v>-648</v>
      </c>
      <c r="F16" s="186">
        <v>10</v>
      </c>
      <c r="G16" s="106">
        <v>8170</v>
      </c>
      <c r="H16" s="183">
        <v>554</v>
      </c>
      <c r="I16" s="227">
        <v>-2389</v>
      </c>
      <c r="J16" s="183">
        <v>-5903</v>
      </c>
      <c r="K16" s="183">
        <v>-3325</v>
      </c>
      <c r="L16" s="183">
        <v>12171</v>
      </c>
      <c r="M16" s="167"/>
      <c r="N16" s="151"/>
      <c r="O16" s="238"/>
    </row>
    <row r="17" spans="2:15" ht="16.5" thickBot="1" thickTop="1">
      <c r="B17" s="103" t="s">
        <v>20</v>
      </c>
      <c r="C17" s="182">
        <v>4261</v>
      </c>
      <c r="D17" s="182">
        <v>4903</v>
      </c>
      <c r="E17" s="182">
        <v>-463</v>
      </c>
      <c r="F17" s="182">
        <v>-1</v>
      </c>
      <c r="G17" s="183">
        <v>-178</v>
      </c>
      <c r="H17" s="183">
        <v>-755</v>
      </c>
      <c r="I17" s="183">
        <v>-1707</v>
      </c>
      <c r="J17" s="183">
        <v>1308</v>
      </c>
      <c r="K17" s="183">
        <v>-356</v>
      </c>
      <c r="L17" s="183">
        <v>0</v>
      </c>
      <c r="M17" s="167"/>
      <c r="N17" s="151"/>
      <c r="O17" s="238"/>
    </row>
    <row r="18" spans="2:15" ht="16.5" thickBot="1" thickTop="1">
      <c r="B18" s="103" t="s">
        <v>21</v>
      </c>
      <c r="C18" s="182">
        <v>163</v>
      </c>
      <c r="D18" s="182">
        <v>-512</v>
      </c>
      <c r="E18" s="182">
        <v>151</v>
      </c>
      <c r="F18" s="182">
        <v>-272</v>
      </c>
      <c r="G18" s="183">
        <v>796</v>
      </c>
      <c r="H18" s="183">
        <v>-145</v>
      </c>
      <c r="I18" s="183">
        <v>-168</v>
      </c>
      <c r="J18" s="183">
        <v>-85</v>
      </c>
      <c r="K18" s="183">
        <v>-415</v>
      </c>
      <c r="L18" s="183">
        <v>523</v>
      </c>
      <c r="M18" s="167"/>
      <c r="N18" s="151"/>
      <c r="O18" s="238"/>
    </row>
    <row r="19" spans="2:15" ht="16.5" thickBot="1" thickTop="1">
      <c r="B19" s="103" t="s">
        <v>22</v>
      </c>
      <c r="C19" s="182">
        <v>-8814</v>
      </c>
      <c r="D19" s="182">
        <v>-11661</v>
      </c>
      <c r="E19" s="182">
        <v>1811</v>
      </c>
      <c r="F19" s="182">
        <v>-1695</v>
      </c>
      <c r="G19" s="183">
        <v>2731</v>
      </c>
      <c r="H19" s="183">
        <v>4404</v>
      </c>
      <c r="I19" s="183">
        <v>4385</v>
      </c>
      <c r="J19" s="183">
        <v>29</v>
      </c>
      <c r="K19" s="183">
        <v>-18</v>
      </c>
      <c r="L19" s="183">
        <v>8</v>
      </c>
      <c r="M19" s="167"/>
      <c r="N19" s="151"/>
      <c r="O19" s="238"/>
    </row>
    <row r="20" spans="2:15" ht="16.5" thickBot="1" thickTop="1">
      <c r="B20" s="100" t="s">
        <v>78</v>
      </c>
      <c r="C20" s="180">
        <f aca="true" t="shared" si="1" ref="C20:L20">SUM(C6:C7)</f>
        <v>339527</v>
      </c>
      <c r="D20" s="180">
        <f>SUM(D6:D7)</f>
        <v>71322</v>
      </c>
      <c r="E20" s="180">
        <f t="shared" si="1"/>
        <v>126686</v>
      </c>
      <c r="F20" s="180">
        <f t="shared" si="1"/>
        <v>138070</v>
      </c>
      <c r="G20" s="180">
        <f t="shared" si="1"/>
        <v>3449</v>
      </c>
      <c r="H20" s="180">
        <f t="shared" si="1"/>
        <v>216775</v>
      </c>
      <c r="I20" s="180">
        <f>SUM(I6:I7)</f>
        <v>69328</v>
      </c>
      <c r="J20" s="180">
        <f t="shared" si="1"/>
        <v>66872</v>
      </c>
      <c r="K20" s="180">
        <f t="shared" si="1"/>
        <v>77171</v>
      </c>
      <c r="L20" s="180">
        <f t="shared" si="1"/>
        <v>3404</v>
      </c>
      <c r="M20" s="167"/>
      <c r="N20" s="151"/>
      <c r="O20" s="238"/>
    </row>
    <row r="21" spans="2:15" ht="16.5" thickBot="1" thickTop="1">
      <c r="B21" s="103" t="s">
        <v>79</v>
      </c>
      <c r="C21" s="183">
        <v>-48235</v>
      </c>
      <c r="D21" s="182">
        <v>-19907</v>
      </c>
      <c r="E21" s="182">
        <v>-12864</v>
      </c>
      <c r="F21" s="182">
        <v>-11313</v>
      </c>
      <c r="G21" s="183">
        <v>-4151</v>
      </c>
      <c r="H21" s="183">
        <v>-24473</v>
      </c>
      <c r="I21" s="183">
        <v>-11791</v>
      </c>
      <c r="J21" s="183">
        <v>-8070</v>
      </c>
      <c r="K21" s="183">
        <v>-3700</v>
      </c>
      <c r="L21" s="183">
        <v>-912</v>
      </c>
      <c r="M21" s="167"/>
      <c r="N21" s="151"/>
      <c r="O21" s="238"/>
    </row>
    <row r="22" spans="2:15" ht="16.5" thickBot="1" thickTop="1">
      <c r="B22" s="100" t="s">
        <v>80</v>
      </c>
      <c r="C22" s="180">
        <f>SUM(C20:C21)</f>
        <v>291292</v>
      </c>
      <c r="D22" s="180">
        <f>SUM(D20:D21)</f>
        <v>51415</v>
      </c>
      <c r="E22" s="180">
        <f>SUM(E20:E21)</f>
        <v>113822</v>
      </c>
      <c r="F22" s="180">
        <f>SUM(F20:F21)</f>
        <v>126757</v>
      </c>
      <c r="G22" s="180">
        <f>SUM(G20:G21)</f>
        <v>-702</v>
      </c>
      <c r="H22" s="180">
        <f>SUM(H20:H21)</f>
        <v>192302</v>
      </c>
      <c r="I22" s="180">
        <f>SUM(I20:I21)</f>
        <v>57537</v>
      </c>
      <c r="J22" s="180">
        <f>SUM(J20:J21)</f>
        <v>58802</v>
      </c>
      <c r="K22" s="180">
        <f>SUM(K20:K21)</f>
        <v>73471</v>
      </c>
      <c r="L22" s="180">
        <f>SUM(L20:L21)</f>
        <v>2492</v>
      </c>
      <c r="M22" s="167"/>
      <c r="N22" s="151"/>
      <c r="O22" s="238"/>
    </row>
    <row r="23" spans="2:15" ht="16.5" thickBot="1" thickTop="1">
      <c r="B23" s="100" t="s">
        <v>81</v>
      </c>
      <c r="C23" s="190"/>
      <c r="D23" s="190"/>
      <c r="E23" s="190"/>
      <c r="F23" s="190"/>
      <c r="G23" s="183"/>
      <c r="H23" s="183"/>
      <c r="I23" s="183"/>
      <c r="J23" s="183"/>
      <c r="K23" s="183"/>
      <c r="L23" s="183"/>
      <c r="N23" s="151"/>
      <c r="O23" s="238"/>
    </row>
    <row r="24" spans="2:15" ht="25.5" thickBot="1" thickTop="1">
      <c r="B24" s="105" t="s">
        <v>324</v>
      </c>
      <c r="C24" s="184">
        <v>47818</v>
      </c>
      <c r="D24" s="182">
        <v>28585</v>
      </c>
      <c r="E24" s="191">
        <v>19207</v>
      </c>
      <c r="F24" s="185">
        <v>14</v>
      </c>
      <c r="G24" s="184">
        <v>12</v>
      </c>
      <c r="H24" s="184">
        <v>17217</v>
      </c>
      <c r="I24" s="183">
        <v>12029</v>
      </c>
      <c r="J24" s="184">
        <v>5163</v>
      </c>
      <c r="K24" s="184">
        <v>15</v>
      </c>
      <c r="L24" s="184">
        <v>10</v>
      </c>
      <c r="M24" s="167"/>
      <c r="N24" s="151"/>
      <c r="O24" s="238"/>
    </row>
    <row r="25" spans="2:15" ht="16.5" thickBot="1" thickTop="1">
      <c r="B25" s="103" t="s">
        <v>176</v>
      </c>
      <c r="C25" s="183">
        <v>0</v>
      </c>
      <c r="D25" s="182">
        <v>0</v>
      </c>
      <c r="E25" s="182">
        <v>0</v>
      </c>
      <c r="F25" s="182">
        <v>0</v>
      </c>
      <c r="G25" s="183">
        <v>0</v>
      </c>
      <c r="H25" s="183">
        <v>3500</v>
      </c>
      <c r="I25" s="183">
        <v>0</v>
      </c>
      <c r="J25" s="183">
        <v>0</v>
      </c>
      <c r="K25" s="183">
        <v>3500</v>
      </c>
      <c r="L25" s="183">
        <v>0</v>
      </c>
      <c r="M25" s="167"/>
      <c r="N25" s="151"/>
      <c r="O25" s="238"/>
    </row>
    <row r="26" spans="2:15" ht="16.5" thickBot="1" thickTop="1">
      <c r="B26" s="103" t="s">
        <v>82</v>
      </c>
      <c r="C26" s="183">
        <v>1893</v>
      </c>
      <c r="D26" s="182">
        <v>783</v>
      </c>
      <c r="E26" s="182">
        <v>412</v>
      </c>
      <c r="F26" s="182">
        <v>398</v>
      </c>
      <c r="G26" s="183">
        <v>300</v>
      </c>
      <c r="H26" s="183">
        <v>4709</v>
      </c>
      <c r="I26" s="183">
        <v>981</v>
      </c>
      <c r="J26" s="183">
        <v>1473</v>
      </c>
      <c r="K26" s="183">
        <v>1172</v>
      </c>
      <c r="L26" s="183">
        <v>1083</v>
      </c>
      <c r="M26" s="167"/>
      <c r="N26" s="151"/>
      <c r="O26" s="238"/>
    </row>
    <row r="27" spans="2:15" ht="16.5" thickBot="1" thickTop="1">
      <c r="B27" s="103" t="s">
        <v>23</v>
      </c>
      <c r="C27" s="183">
        <v>2000</v>
      </c>
      <c r="D27" s="182">
        <v>-2300</v>
      </c>
      <c r="E27" s="182">
        <v>0</v>
      </c>
      <c r="F27" s="182">
        <v>4300</v>
      </c>
      <c r="G27" s="183">
        <v>0</v>
      </c>
      <c r="H27" s="183">
        <v>2020</v>
      </c>
      <c r="I27" s="183">
        <v>-2000</v>
      </c>
      <c r="J27" s="183">
        <v>0</v>
      </c>
      <c r="K27" s="183">
        <v>-350</v>
      </c>
      <c r="L27" s="183">
        <v>4370</v>
      </c>
      <c r="M27" s="167"/>
      <c r="N27" s="151"/>
      <c r="O27" s="238"/>
    </row>
    <row r="28" spans="2:15" ht="16.5" thickBot="1" thickTop="1">
      <c r="B28" s="103" t="s">
        <v>325</v>
      </c>
      <c r="C28" s="183">
        <v>-113357</v>
      </c>
      <c r="D28" s="182">
        <v>-49626</v>
      </c>
      <c r="E28" s="182">
        <v>-22909</v>
      </c>
      <c r="F28" s="182">
        <v>-15887</v>
      </c>
      <c r="G28" s="183">
        <v>-24935</v>
      </c>
      <c r="H28" s="183">
        <v>-103894</v>
      </c>
      <c r="I28" s="183">
        <v>-33458</v>
      </c>
      <c r="J28" s="183">
        <v>-21418</v>
      </c>
      <c r="K28" s="183">
        <v>-25695</v>
      </c>
      <c r="L28" s="183">
        <v>-23323</v>
      </c>
      <c r="M28" s="167"/>
      <c r="N28" s="151"/>
      <c r="O28" s="238"/>
    </row>
    <row r="29" spans="2:15" ht="16.5" thickBot="1" thickTop="1">
      <c r="B29" s="103" t="s">
        <v>155</v>
      </c>
      <c r="C29" s="183">
        <v>-563640</v>
      </c>
      <c r="D29" s="182">
        <v>0</v>
      </c>
      <c r="E29" s="182">
        <v>0</v>
      </c>
      <c r="F29" s="182">
        <v>0</v>
      </c>
      <c r="G29" s="183">
        <v>-563640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67"/>
      <c r="N29" s="151"/>
      <c r="O29" s="238"/>
    </row>
    <row r="30" spans="2:15" ht="16.5" thickBot="1" thickTop="1">
      <c r="B30" s="103" t="s">
        <v>192</v>
      </c>
      <c r="C30" s="183">
        <v>0</v>
      </c>
      <c r="D30" s="182">
        <v>0</v>
      </c>
      <c r="E30" s="182">
        <v>0</v>
      </c>
      <c r="F30" s="182">
        <v>0</v>
      </c>
      <c r="G30" s="183">
        <v>0</v>
      </c>
      <c r="H30" s="183">
        <v>-10</v>
      </c>
      <c r="I30" s="183">
        <v>0</v>
      </c>
      <c r="J30" s="183">
        <v>-10</v>
      </c>
      <c r="K30" s="183">
        <v>0</v>
      </c>
      <c r="L30" s="183">
        <v>0</v>
      </c>
      <c r="M30" s="167"/>
      <c r="N30" s="151"/>
      <c r="O30" s="238"/>
    </row>
    <row r="31" spans="2:15" ht="16.5" thickBot="1" thickTop="1">
      <c r="B31" s="103" t="s">
        <v>313</v>
      </c>
      <c r="C31" s="183">
        <v>-5462</v>
      </c>
      <c r="D31" s="182">
        <v>-5462</v>
      </c>
      <c r="E31" s="182">
        <v>0</v>
      </c>
      <c r="F31" s="182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67"/>
      <c r="N31" s="151"/>
      <c r="O31" s="238"/>
    </row>
    <row r="32" spans="2:15" ht="16.5" thickBot="1" thickTop="1">
      <c r="B32" s="100" t="s">
        <v>83</v>
      </c>
      <c r="C32" s="180">
        <f>SUM(C24:C31)</f>
        <v>-630748</v>
      </c>
      <c r="D32" s="180">
        <f aca="true" t="shared" si="2" ref="D32:L32">SUM(D24:D31)</f>
        <v>-28020</v>
      </c>
      <c r="E32" s="180">
        <f t="shared" si="2"/>
        <v>-3290</v>
      </c>
      <c r="F32" s="180">
        <f t="shared" si="2"/>
        <v>-11175</v>
      </c>
      <c r="G32" s="180">
        <f t="shared" si="2"/>
        <v>-588263</v>
      </c>
      <c r="H32" s="180">
        <f t="shared" si="2"/>
        <v>-76458</v>
      </c>
      <c r="I32" s="180">
        <f t="shared" si="2"/>
        <v>-22448</v>
      </c>
      <c r="J32" s="180">
        <f t="shared" si="2"/>
        <v>-14792</v>
      </c>
      <c r="K32" s="180">
        <f t="shared" si="2"/>
        <v>-21358</v>
      </c>
      <c r="L32" s="180">
        <f t="shared" si="2"/>
        <v>-17860</v>
      </c>
      <c r="M32" s="167"/>
      <c r="N32" s="151"/>
      <c r="O32" s="238"/>
    </row>
    <row r="33" spans="2:15" ht="16.5" thickBot="1" thickTop="1">
      <c r="B33" s="100" t="s">
        <v>84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67"/>
      <c r="N33" s="151"/>
      <c r="O33" s="238"/>
    </row>
    <row r="34" spans="2:15" ht="16.5" thickBot="1" thickTop="1">
      <c r="B34" s="103" t="s">
        <v>85</v>
      </c>
      <c r="C34" s="182">
        <v>477765</v>
      </c>
      <c r="D34" s="182">
        <v>1320</v>
      </c>
      <c r="E34" s="182">
        <v>0</v>
      </c>
      <c r="F34" s="182">
        <v>0</v>
      </c>
      <c r="G34" s="183">
        <v>476445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67"/>
      <c r="N34" s="151"/>
      <c r="O34" s="238"/>
    </row>
    <row r="35" spans="2:15" ht="16.5" thickBot="1" thickTop="1">
      <c r="B35" s="105" t="s">
        <v>222</v>
      </c>
      <c r="C35" s="188">
        <v>300000</v>
      </c>
      <c r="D35" s="182">
        <v>0</v>
      </c>
      <c r="E35" s="188">
        <v>0</v>
      </c>
      <c r="F35" s="188">
        <v>300000</v>
      </c>
      <c r="G35" s="189">
        <v>0</v>
      </c>
      <c r="H35" s="189">
        <v>0</v>
      </c>
      <c r="I35" s="183">
        <v>0</v>
      </c>
      <c r="J35" s="189">
        <v>0</v>
      </c>
      <c r="K35" s="189">
        <v>0</v>
      </c>
      <c r="L35" s="189">
        <v>0</v>
      </c>
      <c r="M35" s="167"/>
      <c r="N35" s="151"/>
      <c r="O35" s="238"/>
    </row>
    <row r="36" spans="2:15" ht="16.5" thickBot="1" thickTop="1">
      <c r="B36" s="105" t="s">
        <v>193</v>
      </c>
      <c r="C36" s="188">
        <v>-69116</v>
      </c>
      <c r="D36" s="182">
        <v>0</v>
      </c>
      <c r="E36" s="188">
        <v>-69116</v>
      </c>
      <c r="F36" s="188">
        <v>0</v>
      </c>
      <c r="G36" s="189">
        <v>0</v>
      </c>
      <c r="H36" s="189">
        <v>-69116</v>
      </c>
      <c r="I36" s="183">
        <v>0</v>
      </c>
      <c r="J36" s="189">
        <v>-69116</v>
      </c>
      <c r="K36" s="189">
        <v>0</v>
      </c>
      <c r="L36" s="189">
        <v>0</v>
      </c>
      <c r="M36" s="167"/>
      <c r="N36" s="151"/>
      <c r="O36" s="238"/>
    </row>
    <row r="37" spans="2:15" ht="16.5" thickBot="1" thickTop="1">
      <c r="B37" s="105" t="s">
        <v>177</v>
      </c>
      <c r="C37" s="188">
        <v>-317976</v>
      </c>
      <c r="D37" s="182">
        <v>-17646</v>
      </c>
      <c r="E37" s="188">
        <v>-330</v>
      </c>
      <c r="F37" s="188">
        <v>-300000</v>
      </c>
      <c r="G37" s="189">
        <v>0</v>
      </c>
      <c r="H37" s="189">
        <v>0</v>
      </c>
      <c r="I37" s="183">
        <v>0</v>
      </c>
      <c r="J37" s="189">
        <v>0</v>
      </c>
      <c r="K37" s="189">
        <v>0</v>
      </c>
      <c r="L37" s="189">
        <v>0</v>
      </c>
      <c r="M37" s="167"/>
      <c r="N37" s="151"/>
      <c r="O37" s="238"/>
    </row>
    <row r="38" spans="2:15" ht="16.5" thickBot="1" thickTop="1">
      <c r="B38" s="105" t="s">
        <v>326</v>
      </c>
      <c r="C38" s="185">
        <v>-16117</v>
      </c>
      <c r="D38" s="182">
        <v>-5598</v>
      </c>
      <c r="E38" s="185">
        <v>-2309</v>
      </c>
      <c r="F38" s="185">
        <v>-3352</v>
      </c>
      <c r="G38" s="184">
        <v>-4858</v>
      </c>
      <c r="H38" s="184">
        <v>-1109</v>
      </c>
      <c r="I38" s="183">
        <v>-1109</v>
      </c>
      <c r="J38" s="184">
        <v>0</v>
      </c>
      <c r="K38" s="184">
        <v>0</v>
      </c>
      <c r="L38" s="184">
        <v>0</v>
      </c>
      <c r="M38" s="167"/>
      <c r="N38" s="151"/>
      <c r="O38" s="238"/>
    </row>
    <row r="39" spans="2:15" ht="16.5" thickBot="1" thickTop="1">
      <c r="B39" s="100" t="s">
        <v>86</v>
      </c>
      <c r="C39" s="180">
        <f>SUM(C34:C38)</f>
        <v>374556</v>
      </c>
      <c r="D39" s="180">
        <f>SUM(D34:D38)</f>
        <v>-21924</v>
      </c>
      <c r="E39" s="180">
        <f>SUM(E34:E38)</f>
        <v>-71755</v>
      </c>
      <c r="F39" s="180">
        <f>SUM(F34:F38)</f>
        <v>-3352</v>
      </c>
      <c r="G39" s="180">
        <f>SUM(G34:G38)</f>
        <v>471587</v>
      </c>
      <c r="H39" s="180">
        <f>SUM(H34:H38)</f>
        <v>-70225</v>
      </c>
      <c r="I39" s="180">
        <f>SUM(I34:I38)</f>
        <v>-1109</v>
      </c>
      <c r="J39" s="180">
        <f>SUM(J34:J38)</f>
        <v>-69116</v>
      </c>
      <c r="K39" s="180">
        <f>SUM(K34:K38)</f>
        <v>0</v>
      </c>
      <c r="L39" s="180">
        <f>SUM(L34:L38)</f>
        <v>0</v>
      </c>
      <c r="M39" s="167"/>
      <c r="N39" s="151"/>
      <c r="O39" s="238"/>
    </row>
    <row r="40" spans="2:15" ht="16.5" thickBot="1" thickTop="1">
      <c r="B40" s="100" t="s">
        <v>87</v>
      </c>
      <c r="C40" s="180">
        <f aca="true" t="shared" si="3" ref="C40:L40">C22+C32+C39</f>
        <v>35100</v>
      </c>
      <c r="D40" s="180">
        <f>D22+D32+D39</f>
        <v>1471</v>
      </c>
      <c r="E40" s="180">
        <f t="shared" si="3"/>
        <v>38777</v>
      </c>
      <c r="F40" s="180">
        <f t="shared" si="3"/>
        <v>112230</v>
      </c>
      <c r="G40" s="180">
        <f t="shared" si="3"/>
        <v>-117378</v>
      </c>
      <c r="H40" s="180">
        <f t="shared" si="3"/>
        <v>45619</v>
      </c>
      <c r="I40" s="180">
        <f>I22+I32+I39</f>
        <v>33980</v>
      </c>
      <c r="J40" s="180">
        <f t="shared" si="3"/>
        <v>-25106</v>
      </c>
      <c r="K40" s="180">
        <f t="shared" si="3"/>
        <v>52113</v>
      </c>
      <c r="L40" s="180">
        <f t="shared" si="3"/>
        <v>-15368</v>
      </c>
      <c r="M40" s="167"/>
      <c r="N40" s="151"/>
      <c r="O40" s="238"/>
    </row>
    <row r="41" spans="2:15" ht="16.5" thickBot="1" thickTop="1">
      <c r="B41" s="103" t="s">
        <v>156</v>
      </c>
      <c r="C41" s="183">
        <v>-2920</v>
      </c>
      <c r="D41" s="182">
        <v>143</v>
      </c>
      <c r="E41" s="182">
        <v>0</v>
      </c>
      <c r="F41" s="182">
        <v>0</v>
      </c>
      <c r="G41" s="183">
        <v>-3063</v>
      </c>
      <c r="H41" s="183">
        <v>3063</v>
      </c>
      <c r="I41" s="183">
        <v>3063</v>
      </c>
      <c r="J41" s="183">
        <v>0</v>
      </c>
      <c r="K41" s="183">
        <v>0</v>
      </c>
      <c r="L41" s="183">
        <v>0</v>
      </c>
      <c r="M41" s="167"/>
      <c r="N41" s="151"/>
      <c r="O41" s="238"/>
    </row>
    <row r="42" spans="2:15" ht="16.5" thickBot="1" thickTop="1">
      <c r="B42" s="100" t="s">
        <v>25</v>
      </c>
      <c r="C42" s="180">
        <f>'Spr. z sytuacji finansowej'!G23</f>
        <v>239503</v>
      </c>
      <c r="D42" s="180">
        <f>E43</f>
        <v>270069</v>
      </c>
      <c r="E42" s="180">
        <f>F43</f>
        <v>231292</v>
      </c>
      <c r="F42" s="180">
        <f>G43</f>
        <v>119062</v>
      </c>
      <c r="G42" s="180">
        <f>'Spr. z sytuacji finansowej'!G23</f>
        <v>239503</v>
      </c>
      <c r="H42" s="180">
        <v>190821</v>
      </c>
      <c r="I42" s="180">
        <f>J43</f>
        <v>202460</v>
      </c>
      <c r="J42" s="180">
        <f>K43</f>
        <v>227566</v>
      </c>
      <c r="K42" s="180">
        <f>L43</f>
        <v>175453</v>
      </c>
      <c r="L42" s="180">
        <v>190821</v>
      </c>
      <c r="M42" s="167"/>
      <c r="N42" s="151"/>
      <c r="O42" s="238"/>
    </row>
    <row r="43" spans="2:15" ht="16.5" thickBot="1" thickTop="1">
      <c r="B43" s="100" t="s">
        <v>88</v>
      </c>
      <c r="C43" s="180">
        <f>SUM(C40:C42)</f>
        <v>271683</v>
      </c>
      <c r="D43" s="180">
        <f>SUM(D40:D42)</f>
        <v>271683</v>
      </c>
      <c r="E43" s="180">
        <f>SUM(E40:E42)</f>
        <v>270069</v>
      </c>
      <c r="F43" s="180">
        <f>SUM(F40:F42)</f>
        <v>231292</v>
      </c>
      <c r="G43" s="180">
        <f>SUM(G40:G42)</f>
        <v>119062</v>
      </c>
      <c r="H43" s="180">
        <f>SUM(H40:H42)</f>
        <v>239503</v>
      </c>
      <c r="I43" s="180">
        <f>SUM(I40:I42)</f>
        <v>239503</v>
      </c>
      <c r="J43" s="180">
        <f>SUM(J40:J42)</f>
        <v>202460</v>
      </c>
      <c r="K43" s="180">
        <f>SUM(K40:K42)</f>
        <v>227566</v>
      </c>
      <c r="L43" s="180">
        <f>SUM(L40:L42)</f>
        <v>175453</v>
      </c>
      <c r="M43" s="167"/>
      <c r="N43" s="151"/>
      <c r="O43" s="238"/>
    </row>
    <row r="44" spans="3:15" ht="15.75" thickTop="1"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O44" s="239"/>
    </row>
    <row r="45" spans="7:15" ht="15">
      <c r="G45" s="151"/>
      <c r="O45" s="239"/>
    </row>
    <row r="46" ht="15">
      <c r="O46" s="239"/>
    </row>
    <row r="47" ht="15">
      <c r="O47" s="239"/>
    </row>
    <row r="48" ht="15">
      <c r="O48" s="239"/>
    </row>
    <row r="49" ht="15">
      <c r="O49" s="239"/>
    </row>
    <row r="50" ht="15">
      <c r="O50" s="239"/>
    </row>
    <row r="51" ht="15">
      <c r="O51" s="239"/>
    </row>
    <row r="52" ht="15">
      <c r="O52" s="239"/>
    </row>
    <row r="53" ht="15">
      <c r="O53" s="239"/>
    </row>
    <row r="54" ht="15">
      <c r="O54" s="239"/>
    </row>
    <row r="55" ht="15">
      <c r="O55" s="239"/>
    </row>
    <row r="56" ht="15">
      <c r="O56" s="239"/>
    </row>
    <row r="57" ht="15">
      <c r="O57" s="239"/>
    </row>
    <row r="58" ht="15">
      <c r="O58" s="239"/>
    </row>
    <row r="59" ht="15">
      <c r="O59" s="239"/>
    </row>
    <row r="60" ht="15">
      <c r="O60" s="239"/>
    </row>
    <row r="61" ht="15">
      <c r="O61" s="239"/>
    </row>
    <row r="62" ht="15">
      <c r="O62" s="239"/>
    </row>
    <row r="63" ht="15">
      <c r="O63" s="239"/>
    </row>
    <row r="64" ht="15">
      <c r="O64" s="239"/>
    </row>
  </sheetData>
  <sheetProtection/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4" sqref="B4:B5"/>
    </sheetView>
  </sheetViews>
  <sheetFormatPr defaultColWidth="10.875" defaultRowHeight="15.75" outlineLevelCol="1"/>
  <cols>
    <col min="1" max="1" width="5.00390625" style="40" customWidth="1"/>
    <col min="2" max="2" width="55.25390625" style="24" customWidth="1"/>
    <col min="3" max="5" width="15.125" style="40" customWidth="1"/>
    <col min="6" max="6" width="17.125" style="40" customWidth="1"/>
    <col min="7" max="7" width="3.625" style="40" customWidth="1"/>
    <col min="8" max="10" width="15.125" style="40" hidden="1" customWidth="1" outlineLevel="1"/>
    <col min="11" max="11" width="17.125" style="40" hidden="1" customWidth="1" outlineLevel="1"/>
    <col min="12" max="12" width="3.625" style="40" customWidth="1" collapsed="1"/>
    <col min="13" max="15" width="15.125" style="40" hidden="1" customWidth="1" outlineLevel="1"/>
    <col min="16" max="16" width="17.125" style="40" hidden="1" customWidth="1" outlineLevel="1"/>
    <col min="17" max="17" width="3.625" style="40" customWidth="1" collapsed="1"/>
    <col min="18" max="20" width="15.125" style="40" hidden="1" customWidth="1" outlineLevel="1"/>
    <col min="21" max="21" width="17.125" style="40" hidden="1" customWidth="1" outlineLevel="1"/>
    <col min="22" max="22" width="3.625" style="40" customWidth="1" collapsed="1"/>
    <col min="23" max="25" width="15.125" style="40" hidden="1" customWidth="1" outlineLevel="1"/>
    <col min="26" max="26" width="17.125" style="40" hidden="1" customWidth="1" outlineLevel="1"/>
    <col min="27" max="27" width="3.625" style="40" customWidth="1" collapsed="1"/>
    <col min="28" max="16384" width="10.875" style="40" customWidth="1"/>
  </cols>
  <sheetData>
    <row r="1" spans="1:4" ht="15">
      <c r="A1" s="201" t="s">
        <v>9</v>
      </c>
      <c r="C1" s="98"/>
      <c r="D1" s="98"/>
    </row>
    <row r="2" spans="1:4" ht="12">
      <c r="A2" s="202"/>
      <c r="C2" s="203"/>
      <c r="D2" s="203"/>
    </row>
    <row r="3" spans="1:2" ht="18.75" thickBot="1">
      <c r="A3" s="202"/>
      <c r="B3" s="15" t="s">
        <v>232</v>
      </c>
    </row>
    <row r="4" spans="2:26" ht="16.5" customHeight="1" thickBot="1" thickTop="1">
      <c r="B4" s="252" t="s">
        <v>280</v>
      </c>
      <c r="C4" s="254" t="s">
        <v>102</v>
      </c>
      <c r="D4" s="255"/>
      <c r="E4" s="266"/>
      <c r="F4" s="267" t="s">
        <v>277</v>
      </c>
      <c r="G4" s="194"/>
      <c r="H4" s="254" t="s">
        <v>102</v>
      </c>
      <c r="I4" s="255"/>
      <c r="J4" s="266"/>
      <c r="K4" s="267" t="s">
        <v>274</v>
      </c>
      <c r="L4" s="194"/>
      <c r="M4" s="254" t="s">
        <v>102</v>
      </c>
      <c r="N4" s="255"/>
      <c r="O4" s="266"/>
      <c r="P4" s="267" t="s">
        <v>223</v>
      </c>
      <c r="Q4" s="194"/>
      <c r="R4" s="254" t="s">
        <v>102</v>
      </c>
      <c r="S4" s="255"/>
      <c r="T4" s="266"/>
      <c r="U4" s="267" t="s">
        <v>226</v>
      </c>
      <c r="V4" s="194"/>
      <c r="W4" s="254" t="s">
        <v>102</v>
      </c>
      <c r="X4" s="255"/>
      <c r="Y4" s="266"/>
      <c r="Z4" s="267" t="s">
        <v>229</v>
      </c>
    </row>
    <row r="5" spans="2:26" ht="49.5" thickBot="1" thickTop="1">
      <c r="B5" s="253"/>
      <c r="C5" s="25" t="s">
        <v>103</v>
      </c>
      <c r="D5" s="25" t="s">
        <v>104</v>
      </c>
      <c r="E5" s="25" t="s">
        <v>105</v>
      </c>
      <c r="F5" s="268"/>
      <c r="G5" s="195"/>
      <c r="H5" s="220" t="s">
        <v>103</v>
      </c>
      <c r="I5" s="220" t="s">
        <v>104</v>
      </c>
      <c r="J5" s="220" t="s">
        <v>105</v>
      </c>
      <c r="K5" s="268"/>
      <c r="L5" s="195"/>
      <c r="M5" s="25" t="s">
        <v>103</v>
      </c>
      <c r="N5" s="25" t="s">
        <v>104</v>
      </c>
      <c r="O5" s="25" t="s">
        <v>105</v>
      </c>
      <c r="P5" s="268"/>
      <c r="Q5" s="195"/>
      <c r="R5" s="25" t="s">
        <v>103</v>
      </c>
      <c r="S5" s="25" t="s">
        <v>104</v>
      </c>
      <c r="T5" s="25" t="s">
        <v>105</v>
      </c>
      <c r="U5" s="268"/>
      <c r="V5" s="195"/>
      <c r="W5" s="25" t="s">
        <v>103</v>
      </c>
      <c r="X5" s="25" t="s">
        <v>104</v>
      </c>
      <c r="Y5" s="25" t="s">
        <v>105</v>
      </c>
      <c r="Z5" s="268"/>
    </row>
    <row r="6" spans="2:38" ht="16.5" customHeight="1" thickTop="1">
      <c r="B6" s="139" t="s">
        <v>165</v>
      </c>
      <c r="C6" s="140">
        <f>C7</f>
        <v>984622</v>
      </c>
      <c r="D6" s="140">
        <f>D7</f>
        <v>252762</v>
      </c>
      <c r="E6" s="140">
        <f>E7</f>
        <v>25341.58946499997</v>
      </c>
      <c r="F6" s="140">
        <f aca="true" t="shared" si="0" ref="F6:F17">SUM(C6:E6)</f>
        <v>1262725.589465</v>
      </c>
      <c r="G6" s="196"/>
      <c r="H6" s="140">
        <f>H7</f>
        <v>238976</v>
      </c>
      <c r="I6" s="140">
        <f>I7</f>
        <v>62423</v>
      </c>
      <c r="J6" s="140">
        <f>J7</f>
        <v>6797.589464999968</v>
      </c>
      <c r="K6" s="140">
        <f aca="true" t="shared" si="1" ref="K6:K17">SUM(H6:J6)</f>
        <v>308196.58946499997</v>
      </c>
      <c r="L6" s="196"/>
      <c r="M6" s="140">
        <f>M7</f>
        <v>283527</v>
      </c>
      <c r="N6" s="140">
        <f>N7</f>
        <v>73020</v>
      </c>
      <c r="O6" s="140">
        <f>O7</f>
        <v>6356</v>
      </c>
      <c r="P6" s="140">
        <f aca="true" t="shared" si="2" ref="P6:P17">SUM(M6:O6)</f>
        <v>362903</v>
      </c>
      <c r="Q6" s="196"/>
      <c r="R6" s="140">
        <f>R7</f>
        <v>282281</v>
      </c>
      <c r="S6" s="140">
        <f>S7</f>
        <v>73326</v>
      </c>
      <c r="T6" s="140">
        <f>T7</f>
        <v>6818</v>
      </c>
      <c r="U6" s="140">
        <f aca="true" t="shared" si="3" ref="U6:U19">SUM(R6:T6)</f>
        <v>362425</v>
      </c>
      <c r="V6" s="196"/>
      <c r="W6" s="140">
        <v>179838</v>
      </c>
      <c r="X6" s="140">
        <v>43993</v>
      </c>
      <c r="Y6" s="140">
        <v>5370</v>
      </c>
      <c r="Z6" s="140">
        <f>SUM(W6:Y6)</f>
        <v>229201</v>
      </c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2:38" ht="16.5" customHeight="1" thickBot="1">
      <c r="B7" s="133" t="s">
        <v>107</v>
      </c>
      <c r="C7" s="129">
        <v>984622</v>
      </c>
      <c r="D7" s="129">
        <v>252762</v>
      </c>
      <c r="E7" s="129">
        <v>25341.58946499997</v>
      </c>
      <c r="F7" s="129">
        <f t="shared" si="0"/>
        <v>1262725.589465</v>
      </c>
      <c r="G7" s="150"/>
      <c r="H7" s="129">
        <v>238976</v>
      </c>
      <c r="I7" s="129">
        <v>62423</v>
      </c>
      <c r="J7" s="129">
        <v>6797.589464999968</v>
      </c>
      <c r="K7" s="129">
        <f t="shared" si="1"/>
        <v>308196.58946499997</v>
      </c>
      <c r="L7" s="150"/>
      <c r="M7" s="129">
        <v>283527</v>
      </c>
      <c r="N7" s="129">
        <v>73020</v>
      </c>
      <c r="O7" s="129">
        <v>6356</v>
      </c>
      <c r="P7" s="129">
        <f t="shared" si="2"/>
        <v>362903</v>
      </c>
      <c r="Q7" s="150"/>
      <c r="R7" s="129">
        <v>282281</v>
      </c>
      <c r="S7" s="129">
        <v>73326</v>
      </c>
      <c r="T7" s="129">
        <v>6818</v>
      </c>
      <c r="U7" s="129">
        <f t="shared" si="3"/>
        <v>362425</v>
      </c>
      <c r="V7" s="150"/>
      <c r="W7" s="129">
        <v>179838</v>
      </c>
      <c r="X7" s="129">
        <v>43993</v>
      </c>
      <c r="Y7" s="129">
        <v>5370</v>
      </c>
      <c r="Z7" s="129">
        <f aca="true" t="shared" si="4" ref="Z7:Z19">SUM(W7:Y7)</f>
        <v>229201</v>
      </c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2:38" ht="16.5" customHeight="1" thickBot="1" thickTop="1">
      <c r="B8" s="130" t="s">
        <v>108</v>
      </c>
      <c r="C8" s="123">
        <v>377295.25262249465</v>
      </c>
      <c r="D8" s="123">
        <v>124543.15113944572</v>
      </c>
      <c r="E8" s="123">
        <v>-70427</v>
      </c>
      <c r="F8" s="140">
        <f t="shared" si="0"/>
        <v>431411.40376194037</v>
      </c>
      <c r="G8" s="197"/>
      <c r="H8" s="123">
        <v>84158.25262249465</v>
      </c>
      <c r="I8" s="123">
        <v>28467.15113944572</v>
      </c>
      <c r="J8" s="123">
        <v>-20537</v>
      </c>
      <c r="K8" s="140">
        <f t="shared" si="1"/>
        <v>92088.40376194037</v>
      </c>
      <c r="L8" s="197"/>
      <c r="M8" s="123">
        <v>124394</v>
      </c>
      <c r="N8" s="123">
        <v>38563</v>
      </c>
      <c r="O8" s="123">
        <v>-16794</v>
      </c>
      <c r="P8" s="140">
        <f t="shared" si="2"/>
        <v>146163</v>
      </c>
      <c r="Q8" s="197"/>
      <c r="R8" s="123">
        <v>124562</v>
      </c>
      <c r="S8" s="123">
        <v>41079</v>
      </c>
      <c r="T8" s="123">
        <v>-15377</v>
      </c>
      <c r="U8" s="140">
        <f t="shared" si="3"/>
        <v>150264</v>
      </c>
      <c r="V8" s="197"/>
      <c r="W8" s="123">
        <v>44181</v>
      </c>
      <c r="X8" s="123">
        <v>16434</v>
      </c>
      <c r="Y8" s="123">
        <v>-17719</v>
      </c>
      <c r="Z8" s="123">
        <f t="shared" si="4"/>
        <v>42896</v>
      </c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</row>
    <row r="9" spans="2:38" ht="16.5" customHeight="1" thickBot="1" thickTop="1">
      <c r="B9" s="130" t="s">
        <v>39</v>
      </c>
      <c r="C9" s="123">
        <v>289359.25262249465</v>
      </c>
      <c r="D9" s="123">
        <v>111762.15113944572</v>
      </c>
      <c r="E9" s="123">
        <v>-71855</v>
      </c>
      <c r="F9" s="140">
        <f t="shared" si="0"/>
        <v>329266.40376194037</v>
      </c>
      <c r="G9" s="197"/>
      <c r="H9" s="123">
        <v>61643.25262249465</v>
      </c>
      <c r="I9" s="123">
        <v>25288.15113944572</v>
      </c>
      <c r="J9" s="123">
        <v>-20918</v>
      </c>
      <c r="K9" s="140">
        <f t="shared" si="1"/>
        <v>66013.40376194037</v>
      </c>
      <c r="L9" s="197"/>
      <c r="M9" s="123">
        <v>102118</v>
      </c>
      <c r="N9" s="123">
        <v>35174</v>
      </c>
      <c r="O9" s="123">
        <v>-17157</v>
      </c>
      <c r="P9" s="140">
        <f t="shared" si="2"/>
        <v>120135</v>
      </c>
      <c r="Q9" s="197"/>
      <c r="R9" s="123">
        <v>102706</v>
      </c>
      <c r="S9" s="123">
        <v>37845</v>
      </c>
      <c r="T9" s="123">
        <v>-15707</v>
      </c>
      <c r="U9" s="140">
        <f t="shared" si="3"/>
        <v>124844</v>
      </c>
      <c r="V9" s="197"/>
      <c r="W9" s="123">
        <v>22892</v>
      </c>
      <c r="X9" s="123">
        <v>13455</v>
      </c>
      <c r="Y9" s="123">
        <v>-18073</v>
      </c>
      <c r="Z9" s="123">
        <f t="shared" si="4"/>
        <v>18274</v>
      </c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</row>
    <row r="10" spans="2:38" ht="16.5" customHeight="1" thickBot="1" thickTop="1">
      <c r="B10" s="133" t="s">
        <v>15</v>
      </c>
      <c r="C10" s="129">
        <v>-100824.1536</v>
      </c>
      <c r="D10" s="129">
        <v>-35223</v>
      </c>
      <c r="E10" s="129">
        <v>-3256</v>
      </c>
      <c r="F10" s="129">
        <f t="shared" si="0"/>
        <v>-139303.15360000002</v>
      </c>
      <c r="G10" s="150"/>
      <c r="H10" s="129">
        <v>-25798.153600000005</v>
      </c>
      <c r="I10" s="129">
        <v>-8585</v>
      </c>
      <c r="J10" s="129">
        <v>-974</v>
      </c>
      <c r="K10" s="129">
        <f t="shared" si="1"/>
        <v>-35357.153600000005</v>
      </c>
      <c r="L10" s="150"/>
      <c r="M10" s="129">
        <v>-24938</v>
      </c>
      <c r="N10" s="129">
        <v>-8988</v>
      </c>
      <c r="O10" s="129">
        <v>-832</v>
      </c>
      <c r="P10" s="129">
        <f t="shared" si="2"/>
        <v>-34758</v>
      </c>
      <c r="Q10" s="150"/>
      <c r="R10" s="129">
        <v>-25267</v>
      </c>
      <c r="S10" s="129">
        <v>-8784</v>
      </c>
      <c r="T10" s="34">
        <v>-808</v>
      </c>
      <c r="U10" s="129">
        <f t="shared" si="3"/>
        <v>-34859</v>
      </c>
      <c r="V10" s="150"/>
      <c r="W10" s="129">
        <v>-24821</v>
      </c>
      <c r="X10" s="129">
        <v>-8866</v>
      </c>
      <c r="Y10" s="34">
        <v>-642</v>
      </c>
      <c r="Z10" s="129">
        <f t="shared" si="4"/>
        <v>-34329</v>
      </c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2:38" ht="16.5" customHeight="1" thickBot="1" thickTop="1">
      <c r="B11" s="130" t="s">
        <v>109</v>
      </c>
      <c r="C11" s="123">
        <f>SUM(C9:C10)</f>
        <v>188535.09902249463</v>
      </c>
      <c r="D11" s="123">
        <f>SUM(D9:D10)</f>
        <v>76539.15113944572</v>
      </c>
      <c r="E11" s="123">
        <f>SUM(E9:E10)</f>
        <v>-75111</v>
      </c>
      <c r="F11" s="140">
        <f t="shared" si="0"/>
        <v>189963.25016194035</v>
      </c>
      <c r="G11" s="197"/>
      <c r="H11" s="123">
        <f>SUM(H9:H10)</f>
        <v>35845.09902249464</v>
      </c>
      <c r="I11" s="123">
        <f>SUM(I9:I10)</f>
        <v>16703.15113944572</v>
      </c>
      <c r="J11" s="123">
        <f>SUM(J9:J10)</f>
        <v>-21892</v>
      </c>
      <c r="K11" s="140">
        <f t="shared" si="1"/>
        <v>30656.250161940363</v>
      </c>
      <c r="L11" s="197"/>
      <c r="M11" s="123">
        <f>SUM(M9:M10)</f>
        <v>77180</v>
      </c>
      <c r="N11" s="123">
        <f>SUM(N9:N10)</f>
        <v>26186</v>
      </c>
      <c r="O11" s="123">
        <f>SUM(O9:O10)</f>
        <v>-17989</v>
      </c>
      <c r="P11" s="140">
        <f t="shared" si="2"/>
        <v>85377</v>
      </c>
      <c r="Q11" s="197"/>
      <c r="R11" s="123">
        <f>SUM(R9:R10)</f>
        <v>77439</v>
      </c>
      <c r="S11" s="123">
        <f>SUM(S9:S10)</f>
        <v>29061</v>
      </c>
      <c r="T11" s="123">
        <f>SUM(T9:T10)</f>
        <v>-16515</v>
      </c>
      <c r="U11" s="140">
        <f t="shared" si="3"/>
        <v>89985</v>
      </c>
      <c r="V11" s="197"/>
      <c r="W11" s="123">
        <v>-1929</v>
      </c>
      <c r="X11" s="123">
        <v>4589</v>
      </c>
      <c r="Y11" s="123">
        <v>-18715</v>
      </c>
      <c r="Z11" s="123">
        <f t="shared" si="4"/>
        <v>-16055</v>
      </c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2:38" ht="16.5" customHeight="1" thickBot="1" thickTop="1">
      <c r="B12" s="133" t="s">
        <v>110</v>
      </c>
      <c r="C12" s="129">
        <v>0</v>
      </c>
      <c r="D12" s="129">
        <v>0</v>
      </c>
      <c r="E12" s="129">
        <v>31720</v>
      </c>
      <c r="F12" s="129">
        <f t="shared" si="0"/>
        <v>31720</v>
      </c>
      <c r="G12" s="150"/>
      <c r="H12" s="129">
        <v>0</v>
      </c>
      <c r="I12" s="129">
        <v>0</v>
      </c>
      <c r="J12" s="129">
        <v>24348</v>
      </c>
      <c r="K12" s="129">
        <f t="shared" si="1"/>
        <v>24348</v>
      </c>
      <c r="L12" s="150"/>
      <c r="M12" s="129">
        <v>0</v>
      </c>
      <c r="N12" s="129">
        <v>0</v>
      </c>
      <c r="O12" s="129">
        <v>9951</v>
      </c>
      <c r="P12" s="129">
        <f t="shared" si="2"/>
        <v>9951</v>
      </c>
      <c r="Q12" s="150"/>
      <c r="R12" s="129">
        <v>0</v>
      </c>
      <c r="S12" s="129">
        <v>0</v>
      </c>
      <c r="T12" s="129">
        <v>-123</v>
      </c>
      <c r="U12" s="129">
        <f t="shared" si="3"/>
        <v>-123</v>
      </c>
      <c r="V12" s="150"/>
      <c r="W12" s="129">
        <v>0</v>
      </c>
      <c r="X12" s="129">
        <v>0</v>
      </c>
      <c r="Y12" s="129">
        <v>-2456</v>
      </c>
      <c r="Z12" s="129">
        <f t="shared" si="4"/>
        <v>-2456</v>
      </c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2:38" ht="16.5" customHeight="1" thickBot="1" thickTop="1">
      <c r="B13" s="130" t="s">
        <v>111</v>
      </c>
      <c r="C13" s="123">
        <f>SUM(C11:C12)</f>
        <v>188535.09902249463</v>
      </c>
      <c r="D13" s="123">
        <f>SUM(D11:D12)</f>
        <v>76539.15113944572</v>
      </c>
      <c r="E13" s="123">
        <f>SUM(E11:E12)</f>
        <v>-43391</v>
      </c>
      <c r="F13" s="140">
        <f t="shared" si="0"/>
        <v>221683.25016194035</v>
      </c>
      <c r="G13" s="197"/>
      <c r="H13" s="123">
        <f>SUM(H11:H12)</f>
        <v>35845.09902249464</v>
      </c>
      <c r="I13" s="123">
        <f>SUM(I11:I12)</f>
        <v>16703.15113944572</v>
      </c>
      <c r="J13" s="123">
        <f>SUM(J11:J12)</f>
        <v>2456</v>
      </c>
      <c r="K13" s="140">
        <f t="shared" si="1"/>
        <v>55004.25016194036</v>
      </c>
      <c r="L13" s="197"/>
      <c r="M13" s="123">
        <f>SUM(M11:M12)</f>
        <v>77180</v>
      </c>
      <c r="N13" s="123">
        <f>SUM(N11:N12)</f>
        <v>26186</v>
      </c>
      <c r="O13" s="123">
        <f>SUM(O11:O12)</f>
        <v>-8038</v>
      </c>
      <c r="P13" s="140">
        <f t="shared" si="2"/>
        <v>95328</v>
      </c>
      <c r="Q13" s="197"/>
      <c r="R13" s="123">
        <f>SUM(R11:R12)</f>
        <v>77439</v>
      </c>
      <c r="S13" s="123">
        <f>SUM(S11:S12)</f>
        <v>29061</v>
      </c>
      <c r="T13" s="123">
        <f>SUM(T11:T12)</f>
        <v>-16638</v>
      </c>
      <c r="U13" s="140">
        <f t="shared" si="3"/>
        <v>89862</v>
      </c>
      <c r="V13" s="197"/>
      <c r="W13" s="123">
        <v>-1929</v>
      </c>
      <c r="X13" s="123">
        <v>4589</v>
      </c>
      <c r="Y13" s="123">
        <v>-21171</v>
      </c>
      <c r="Z13" s="123">
        <f t="shared" si="4"/>
        <v>-18511</v>
      </c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</row>
    <row r="14" spans="2:38" ht="16.5" customHeight="1" thickBot="1" thickTop="1">
      <c r="B14" s="133" t="s">
        <v>43</v>
      </c>
      <c r="C14" s="129">
        <v>0</v>
      </c>
      <c r="D14" s="129">
        <v>0</v>
      </c>
      <c r="E14" s="129">
        <v>-86</v>
      </c>
      <c r="F14" s="129">
        <f t="shared" si="0"/>
        <v>-86</v>
      </c>
      <c r="G14" s="150"/>
      <c r="H14" s="129">
        <v>0</v>
      </c>
      <c r="I14" s="129">
        <v>0</v>
      </c>
      <c r="J14" s="129">
        <v>-73</v>
      </c>
      <c r="K14" s="129">
        <f t="shared" si="1"/>
        <v>-73</v>
      </c>
      <c r="L14" s="150"/>
      <c r="M14" s="129">
        <v>0</v>
      </c>
      <c r="N14" s="129">
        <v>0</v>
      </c>
      <c r="O14" s="129">
        <v>111</v>
      </c>
      <c r="P14" s="129">
        <f t="shared" si="2"/>
        <v>111</v>
      </c>
      <c r="Q14" s="150"/>
      <c r="R14" s="129">
        <v>0</v>
      </c>
      <c r="S14" s="129">
        <v>0</v>
      </c>
      <c r="T14" s="129">
        <v>5</v>
      </c>
      <c r="U14" s="129">
        <f t="shared" si="3"/>
        <v>5</v>
      </c>
      <c r="V14" s="150"/>
      <c r="W14" s="129">
        <v>0</v>
      </c>
      <c r="X14" s="129">
        <v>0</v>
      </c>
      <c r="Y14" s="129">
        <v>-129</v>
      </c>
      <c r="Z14" s="129">
        <f t="shared" si="4"/>
        <v>-129</v>
      </c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</row>
    <row r="15" spans="2:38" ht="16.5" customHeight="1" thickBot="1" thickTop="1">
      <c r="B15" s="133" t="s">
        <v>112</v>
      </c>
      <c r="C15" s="129">
        <v>-2354</v>
      </c>
      <c r="D15" s="129">
        <v>-912</v>
      </c>
      <c r="E15" s="129">
        <v>-6166</v>
      </c>
      <c r="F15" s="129">
        <f t="shared" si="0"/>
        <v>-9432</v>
      </c>
      <c r="G15" s="150"/>
      <c r="H15" s="129">
        <v>-1586</v>
      </c>
      <c r="I15" s="129">
        <v>-292</v>
      </c>
      <c r="J15" s="129">
        <v>-1552</v>
      </c>
      <c r="K15" s="129">
        <f t="shared" si="1"/>
        <v>-3430</v>
      </c>
      <c r="L15" s="150"/>
      <c r="M15" s="129">
        <v>-230</v>
      </c>
      <c r="N15" s="129">
        <v>-231</v>
      </c>
      <c r="O15" s="129">
        <v>-2719</v>
      </c>
      <c r="P15" s="129">
        <f t="shared" si="2"/>
        <v>-3180</v>
      </c>
      <c r="Q15" s="150"/>
      <c r="R15" s="129">
        <v>-423</v>
      </c>
      <c r="S15" s="129">
        <v>-218</v>
      </c>
      <c r="T15" s="129">
        <v>1412</v>
      </c>
      <c r="U15" s="129">
        <f t="shared" si="3"/>
        <v>771</v>
      </c>
      <c r="V15" s="150"/>
      <c r="W15" s="129">
        <v>-115</v>
      </c>
      <c r="X15" s="129">
        <v>-171</v>
      </c>
      <c r="Y15" s="129">
        <v>-3307</v>
      </c>
      <c r="Z15" s="129">
        <f t="shared" si="4"/>
        <v>-3593</v>
      </c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</row>
    <row r="16" spans="2:38" ht="16.5" customHeight="1" thickBot="1" thickTop="1">
      <c r="B16" s="133" t="s">
        <v>8</v>
      </c>
      <c r="C16" s="129">
        <v>0</v>
      </c>
      <c r="D16" s="129">
        <v>0</v>
      </c>
      <c r="E16" s="129">
        <v>-30583</v>
      </c>
      <c r="F16" s="129">
        <f t="shared" si="0"/>
        <v>-30583</v>
      </c>
      <c r="G16" s="150"/>
      <c r="H16" s="129">
        <v>0</v>
      </c>
      <c r="I16" s="129">
        <v>0</v>
      </c>
      <c r="J16" s="129">
        <v>995</v>
      </c>
      <c r="K16" s="129">
        <f t="shared" si="1"/>
        <v>995</v>
      </c>
      <c r="L16" s="150"/>
      <c r="M16" s="129">
        <v>0</v>
      </c>
      <c r="N16" s="129">
        <v>0</v>
      </c>
      <c r="O16" s="129">
        <v>-16450</v>
      </c>
      <c r="P16" s="129">
        <f t="shared" si="2"/>
        <v>-16450</v>
      </c>
      <c r="Q16" s="150"/>
      <c r="R16" s="129">
        <v>0</v>
      </c>
      <c r="S16" s="129">
        <v>0</v>
      </c>
      <c r="T16" s="129">
        <v>-15029</v>
      </c>
      <c r="U16" s="129">
        <f t="shared" si="3"/>
        <v>-15029</v>
      </c>
      <c r="V16" s="150"/>
      <c r="W16" s="129">
        <v>0</v>
      </c>
      <c r="X16" s="129">
        <v>0</v>
      </c>
      <c r="Y16" s="129">
        <v>-99</v>
      </c>
      <c r="Z16" s="129">
        <f t="shared" si="4"/>
        <v>-99</v>
      </c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</row>
    <row r="17" spans="2:38" ht="16.5" customHeight="1" thickBot="1" thickTop="1">
      <c r="B17" s="130" t="s">
        <v>12</v>
      </c>
      <c r="C17" s="123">
        <f>SUM(C13:C16)</f>
        <v>186181.09902249463</v>
      </c>
      <c r="D17" s="123">
        <f>SUM(D13:D16)</f>
        <v>75627.15113944572</v>
      </c>
      <c r="E17" s="123">
        <f>SUM(E13:E16)</f>
        <v>-80226</v>
      </c>
      <c r="F17" s="140">
        <f t="shared" si="0"/>
        <v>181582.25016194035</v>
      </c>
      <c r="G17" s="197"/>
      <c r="H17" s="123">
        <f>SUM(H13:H16)</f>
        <v>34259.09902249464</v>
      </c>
      <c r="I17" s="123">
        <f>SUM(I13:I16)</f>
        <v>16411.15113944572</v>
      </c>
      <c r="J17" s="123">
        <f>SUM(J13:J16)</f>
        <v>1826</v>
      </c>
      <c r="K17" s="140">
        <f t="shared" si="1"/>
        <v>52496.25016194036</v>
      </c>
      <c r="L17" s="197"/>
      <c r="M17" s="123">
        <f>SUM(M13:M16)</f>
        <v>76950</v>
      </c>
      <c r="N17" s="123">
        <f>SUM(N13:N16)</f>
        <v>25955</v>
      </c>
      <c r="O17" s="123">
        <f>SUM(O13:O16)</f>
        <v>-27096</v>
      </c>
      <c r="P17" s="140">
        <f t="shared" si="2"/>
        <v>75809</v>
      </c>
      <c r="Q17" s="197"/>
      <c r="R17" s="123">
        <f>SUM(R13:R16)</f>
        <v>77016</v>
      </c>
      <c r="S17" s="123">
        <f>SUM(S13:S16)</f>
        <v>28843</v>
      </c>
      <c r="T17" s="123">
        <f>SUM(T13:T16)</f>
        <v>-30250</v>
      </c>
      <c r="U17" s="140">
        <f t="shared" si="3"/>
        <v>75609</v>
      </c>
      <c r="V17" s="197"/>
      <c r="W17" s="123">
        <v>-2044</v>
      </c>
      <c r="X17" s="123">
        <v>4418</v>
      </c>
      <c r="Y17" s="123">
        <v>-24706</v>
      </c>
      <c r="Z17" s="123">
        <f t="shared" si="4"/>
        <v>-22332</v>
      </c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</row>
    <row r="18" spans="2:38" ht="13.5" thickBot="1" thickTop="1">
      <c r="B18" s="134"/>
      <c r="C18" s="141"/>
      <c r="D18" s="141"/>
      <c r="E18" s="141"/>
      <c r="F18" s="141"/>
      <c r="G18" s="198"/>
      <c r="H18" s="141"/>
      <c r="I18" s="141"/>
      <c r="J18" s="141"/>
      <c r="K18" s="141"/>
      <c r="L18" s="198"/>
      <c r="M18" s="141"/>
      <c r="N18" s="141"/>
      <c r="O18" s="141"/>
      <c r="P18" s="141"/>
      <c r="Q18" s="198"/>
      <c r="R18" s="141"/>
      <c r="S18" s="141"/>
      <c r="T18" s="141"/>
      <c r="U18" s="141">
        <f t="shared" si="3"/>
        <v>0</v>
      </c>
      <c r="V18" s="198"/>
      <c r="W18" s="141"/>
      <c r="X18" s="141"/>
      <c r="Y18" s="141"/>
      <c r="Z18" s="141">
        <f t="shared" si="4"/>
        <v>0</v>
      </c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</row>
    <row r="19" spans="2:38" ht="16.5" customHeight="1" thickBot="1" thickTop="1">
      <c r="B19" s="133" t="s">
        <v>113</v>
      </c>
      <c r="C19" s="164">
        <v>105535</v>
      </c>
      <c r="D19" s="164">
        <v>12555</v>
      </c>
      <c r="E19" s="164">
        <v>4273</v>
      </c>
      <c r="F19" s="129">
        <f>SUM(C19:E19)</f>
        <v>122363</v>
      </c>
      <c r="G19" s="150"/>
      <c r="H19" s="129">
        <v>64879</v>
      </c>
      <c r="I19" s="129">
        <v>7179</v>
      </c>
      <c r="J19" s="129">
        <v>2839</v>
      </c>
      <c r="K19" s="129">
        <f>SUM(H19:J19)</f>
        <v>74897</v>
      </c>
      <c r="L19" s="150"/>
      <c r="M19" s="164">
        <v>16416</v>
      </c>
      <c r="N19" s="164">
        <v>3192</v>
      </c>
      <c r="O19" s="164">
        <v>664</v>
      </c>
      <c r="P19" s="129">
        <f>SUM(M19:O19)</f>
        <v>20272</v>
      </c>
      <c r="Q19" s="150"/>
      <c r="R19" s="142">
        <v>14920</v>
      </c>
      <c r="S19" s="142">
        <v>1347</v>
      </c>
      <c r="T19" s="142">
        <v>595</v>
      </c>
      <c r="U19" s="129">
        <f t="shared" si="3"/>
        <v>16862</v>
      </c>
      <c r="V19" s="150"/>
      <c r="W19" s="142">
        <v>9320</v>
      </c>
      <c r="X19" s="142">
        <v>837</v>
      </c>
      <c r="Y19" s="142">
        <v>175</v>
      </c>
      <c r="Z19" s="142">
        <f t="shared" si="4"/>
        <v>10332</v>
      </c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</row>
    <row r="20" spans="2:30" ht="13.5" thickBot="1" thickTop="1">
      <c r="B20" s="143"/>
      <c r="C20" s="144"/>
      <c r="D20" s="144"/>
      <c r="E20" s="142"/>
      <c r="F20" s="145"/>
      <c r="G20" s="199"/>
      <c r="L20" s="199"/>
      <c r="AA20" s="203"/>
      <c r="AB20" s="203"/>
      <c r="AC20" s="203"/>
      <c r="AD20" s="203"/>
    </row>
    <row r="21" spans="2:30" ht="13.5" thickBot="1" thickTop="1">
      <c r="B21" s="143"/>
      <c r="C21" s="144"/>
      <c r="D21" s="144"/>
      <c r="E21" s="142"/>
      <c r="F21" s="145"/>
      <c r="G21" s="199"/>
      <c r="L21" s="199"/>
      <c r="AA21" s="203"/>
      <c r="AB21" s="203"/>
      <c r="AC21" s="203"/>
      <c r="AD21" s="203"/>
    </row>
    <row r="22" spans="2:30" ht="16.5" customHeight="1" thickBot="1" thickTop="1">
      <c r="B22" s="252" t="s">
        <v>281</v>
      </c>
      <c r="C22" s="254" t="s">
        <v>102</v>
      </c>
      <c r="D22" s="255"/>
      <c r="E22" s="266"/>
      <c r="F22" s="267" t="s">
        <v>278</v>
      </c>
      <c r="G22" s="194"/>
      <c r="H22" s="254" t="s">
        <v>102</v>
      </c>
      <c r="I22" s="255"/>
      <c r="J22" s="266"/>
      <c r="K22" s="267" t="s">
        <v>275</v>
      </c>
      <c r="L22" s="194"/>
      <c r="M22" s="254" t="s">
        <v>102</v>
      </c>
      <c r="N22" s="255"/>
      <c r="O22" s="266"/>
      <c r="P22" s="267" t="s">
        <v>225</v>
      </c>
      <c r="Q22" s="194"/>
      <c r="R22" s="254" t="s">
        <v>102</v>
      </c>
      <c r="S22" s="255"/>
      <c r="T22" s="266"/>
      <c r="U22" s="267" t="s">
        <v>227</v>
      </c>
      <c r="V22" s="194"/>
      <c r="W22" s="254" t="s">
        <v>102</v>
      </c>
      <c r="X22" s="255"/>
      <c r="Y22" s="266"/>
      <c r="Z22" s="267" t="s">
        <v>230</v>
      </c>
      <c r="AA22" s="203"/>
      <c r="AB22" s="203"/>
      <c r="AC22" s="203"/>
      <c r="AD22" s="203"/>
    </row>
    <row r="23" spans="2:30" ht="49.5" thickBot="1" thickTop="1">
      <c r="B23" s="253"/>
      <c r="C23" s="25" t="s">
        <v>103</v>
      </c>
      <c r="D23" s="25" t="s">
        <v>104</v>
      </c>
      <c r="E23" s="25" t="s">
        <v>105</v>
      </c>
      <c r="F23" s="268"/>
      <c r="G23" s="195"/>
      <c r="H23" s="220" t="s">
        <v>103</v>
      </c>
      <c r="I23" s="220" t="s">
        <v>104</v>
      </c>
      <c r="J23" s="220" t="s">
        <v>105</v>
      </c>
      <c r="K23" s="268"/>
      <c r="L23" s="195"/>
      <c r="M23" s="25" t="s">
        <v>103</v>
      </c>
      <c r="N23" s="25" t="s">
        <v>104</v>
      </c>
      <c r="O23" s="25" t="s">
        <v>105</v>
      </c>
      <c r="P23" s="268"/>
      <c r="Q23" s="195"/>
      <c r="R23" s="25" t="s">
        <v>103</v>
      </c>
      <c r="S23" s="25" t="s">
        <v>104</v>
      </c>
      <c r="T23" s="25" t="s">
        <v>105</v>
      </c>
      <c r="U23" s="268"/>
      <c r="V23" s="195"/>
      <c r="W23" s="25" t="s">
        <v>103</v>
      </c>
      <c r="X23" s="25" t="s">
        <v>104</v>
      </c>
      <c r="Y23" s="25" t="s">
        <v>105</v>
      </c>
      <c r="Z23" s="268"/>
      <c r="AA23" s="203"/>
      <c r="AB23" s="203"/>
      <c r="AC23" s="203"/>
      <c r="AD23" s="203"/>
    </row>
    <row r="24" spans="2:33" ht="16.5" customHeight="1" thickTop="1">
      <c r="B24" s="146" t="s">
        <v>165</v>
      </c>
      <c r="C24" s="140">
        <f>C25</f>
        <v>905464</v>
      </c>
      <c r="D24" s="140">
        <f>D25</f>
        <v>233762</v>
      </c>
      <c r="E24" s="140">
        <f>E25</f>
        <v>26289.24360133333</v>
      </c>
      <c r="F24" s="140">
        <f aca="true" t="shared" si="5" ref="F24:F37">SUM(C24:E24)</f>
        <v>1165515.2436013333</v>
      </c>
      <c r="G24" s="196"/>
      <c r="H24" s="140">
        <f>H25</f>
        <v>228244</v>
      </c>
      <c r="I24" s="140">
        <f>I25</f>
        <v>57766</v>
      </c>
      <c r="J24" s="140">
        <f>J25</f>
        <v>7915.243601333332</v>
      </c>
      <c r="K24" s="140">
        <f aca="true" t="shared" si="6" ref="K24:K34">SUM(H24:J24)</f>
        <v>293925.24360133335</v>
      </c>
      <c r="L24" s="196"/>
      <c r="M24" s="140">
        <f>M25</f>
        <v>263492</v>
      </c>
      <c r="N24" s="140">
        <f>N25</f>
        <v>66545</v>
      </c>
      <c r="O24" s="140">
        <f>O25</f>
        <v>7688</v>
      </c>
      <c r="P24" s="140">
        <f aca="true" t="shared" si="7" ref="P24:P34">SUM(M24:O24)</f>
        <v>337725</v>
      </c>
      <c r="Q24" s="196"/>
      <c r="R24" s="140">
        <f>R25</f>
        <v>256378</v>
      </c>
      <c r="S24" s="140">
        <f>S25</f>
        <v>67695</v>
      </c>
      <c r="T24" s="140">
        <f>T25</f>
        <v>6235</v>
      </c>
      <c r="U24" s="140">
        <f aca="true" t="shared" si="8" ref="U24:U37">SUM(R24:T24)</f>
        <v>330308</v>
      </c>
      <c r="V24" s="196"/>
      <c r="W24" s="140">
        <v>157350</v>
      </c>
      <c r="X24" s="140">
        <v>41756</v>
      </c>
      <c r="Y24" s="140">
        <v>4451</v>
      </c>
      <c r="Z24" s="140">
        <f aca="true" t="shared" si="9" ref="Z24:Z37">SUM(W24:Y24)</f>
        <v>203557</v>
      </c>
      <c r="AA24" s="203"/>
      <c r="AB24" s="203"/>
      <c r="AC24" s="203"/>
      <c r="AD24" s="203"/>
      <c r="AE24" s="203"/>
      <c r="AF24" s="203"/>
      <c r="AG24" s="203"/>
    </row>
    <row r="25" spans="2:33" ht="16.5" customHeight="1" thickBot="1">
      <c r="B25" s="147" t="s">
        <v>107</v>
      </c>
      <c r="C25" s="129">
        <v>905464</v>
      </c>
      <c r="D25" s="129">
        <v>233762</v>
      </c>
      <c r="E25" s="129">
        <v>26289.24360133333</v>
      </c>
      <c r="F25" s="129">
        <f t="shared" si="5"/>
        <v>1165515.2436013333</v>
      </c>
      <c r="G25" s="150"/>
      <c r="H25" s="129">
        <v>228244</v>
      </c>
      <c r="I25" s="129">
        <v>57766</v>
      </c>
      <c r="J25" s="129">
        <v>7915.243601333332</v>
      </c>
      <c r="K25" s="129">
        <f t="shared" si="6"/>
        <v>293925.24360133335</v>
      </c>
      <c r="L25" s="150"/>
      <c r="M25" s="129">
        <v>263492</v>
      </c>
      <c r="N25" s="129">
        <v>66545</v>
      </c>
      <c r="O25" s="129">
        <v>7688</v>
      </c>
      <c r="P25" s="129">
        <f t="shared" si="7"/>
        <v>337725</v>
      </c>
      <c r="Q25" s="150"/>
      <c r="R25" s="129">
        <v>256378</v>
      </c>
      <c r="S25" s="129">
        <v>67695</v>
      </c>
      <c r="T25" s="129">
        <v>6235</v>
      </c>
      <c r="U25" s="129">
        <f t="shared" si="8"/>
        <v>330308</v>
      </c>
      <c r="V25" s="150"/>
      <c r="W25" s="163">
        <v>157350</v>
      </c>
      <c r="X25" s="163">
        <v>41756</v>
      </c>
      <c r="Y25" s="163">
        <v>4451</v>
      </c>
      <c r="Z25" s="163">
        <f t="shared" si="9"/>
        <v>203557</v>
      </c>
      <c r="AA25" s="203"/>
      <c r="AB25" s="203"/>
      <c r="AC25" s="203"/>
      <c r="AD25" s="203"/>
      <c r="AE25" s="203"/>
      <c r="AF25" s="203"/>
      <c r="AG25" s="203"/>
    </row>
    <row r="26" spans="2:33" ht="16.5" customHeight="1" thickBot="1" thickTop="1">
      <c r="B26" s="130" t="s">
        <v>108</v>
      </c>
      <c r="C26" s="123">
        <v>344002</v>
      </c>
      <c r="D26" s="123">
        <v>120426.43669816558</v>
      </c>
      <c r="E26" s="123">
        <v>-76605.86987689276</v>
      </c>
      <c r="F26" s="140">
        <f t="shared" si="5"/>
        <v>387822.56682127283</v>
      </c>
      <c r="G26" s="197"/>
      <c r="H26" s="123">
        <v>81307</v>
      </c>
      <c r="I26" s="123">
        <v>29288.436698165577</v>
      </c>
      <c r="J26" s="123">
        <v>-20760.869876892757</v>
      </c>
      <c r="K26" s="140">
        <f t="shared" si="6"/>
        <v>89834.56682127282</v>
      </c>
      <c r="L26" s="197"/>
      <c r="M26" s="123">
        <v>115982</v>
      </c>
      <c r="N26" s="123">
        <v>36975</v>
      </c>
      <c r="O26" s="123">
        <v>-20006</v>
      </c>
      <c r="P26" s="140">
        <f t="shared" si="7"/>
        <v>132951</v>
      </c>
      <c r="Q26" s="197"/>
      <c r="R26" s="123">
        <v>114477</v>
      </c>
      <c r="S26" s="123">
        <v>38039</v>
      </c>
      <c r="T26" s="123">
        <v>-18330</v>
      </c>
      <c r="U26" s="140">
        <f t="shared" si="8"/>
        <v>134186</v>
      </c>
      <c r="V26" s="197"/>
      <c r="W26" s="123">
        <v>32236</v>
      </c>
      <c r="X26" s="123">
        <v>16124</v>
      </c>
      <c r="Y26" s="123">
        <v>-17509</v>
      </c>
      <c r="Z26" s="123">
        <f t="shared" si="9"/>
        <v>30851</v>
      </c>
      <c r="AA26" s="203"/>
      <c r="AB26" s="203"/>
      <c r="AC26" s="203"/>
      <c r="AD26" s="203"/>
      <c r="AE26" s="203"/>
      <c r="AF26" s="203"/>
      <c r="AG26" s="203"/>
    </row>
    <row r="27" spans="2:33" ht="16.5" customHeight="1" thickBot="1" thickTop="1">
      <c r="B27" s="130" t="s">
        <v>39</v>
      </c>
      <c r="C27" s="123">
        <v>258580</v>
      </c>
      <c r="D27" s="123">
        <v>107766.43669816558</v>
      </c>
      <c r="E27" s="123">
        <v>-78157.86987689276</v>
      </c>
      <c r="F27" s="140">
        <f t="shared" si="5"/>
        <v>288188.56682127283</v>
      </c>
      <c r="G27" s="197"/>
      <c r="H27" s="123">
        <v>59722</v>
      </c>
      <c r="I27" s="123">
        <v>26189.436698165577</v>
      </c>
      <c r="J27" s="123">
        <v>-21150.869876892757</v>
      </c>
      <c r="K27" s="140">
        <f t="shared" si="6"/>
        <v>64760.56682127282</v>
      </c>
      <c r="L27" s="197"/>
      <c r="M27" s="123">
        <v>93997</v>
      </c>
      <c r="N27" s="123">
        <v>33679</v>
      </c>
      <c r="O27" s="123">
        <v>-20379</v>
      </c>
      <c r="P27" s="140">
        <f t="shared" si="7"/>
        <v>107297</v>
      </c>
      <c r="Q27" s="197"/>
      <c r="R27" s="123">
        <v>93775</v>
      </c>
      <c r="S27" s="123">
        <v>34748</v>
      </c>
      <c r="T27" s="123">
        <v>-18778</v>
      </c>
      <c r="U27" s="140">
        <f t="shared" si="8"/>
        <v>109745</v>
      </c>
      <c r="V27" s="197"/>
      <c r="W27" s="123">
        <v>11086</v>
      </c>
      <c r="X27" s="123">
        <v>13150</v>
      </c>
      <c r="Y27" s="123">
        <v>-17850</v>
      </c>
      <c r="Z27" s="123">
        <f t="shared" si="9"/>
        <v>6386</v>
      </c>
      <c r="AA27" s="203"/>
      <c r="AB27" s="203"/>
      <c r="AC27" s="203"/>
      <c r="AD27" s="203"/>
      <c r="AE27" s="203"/>
      <c r="AF27" s="203"/>
      <c r="AG27" s="203"/>
    </row>
    <row r="28" spans="2:33" ht="16.5" customHeight="1" thickBot="1" thickTop="1">
      <c r="B28" s="133" t="s">
        <v>15</v>
      </c>
      <c r="C28" s="129">
        <v>-98026</v>
      </c>
      <c r="D28" s="129">
        <v>-35830</v>
      </c>
      <c r="E28" s="34">
        <v>-3025</v>
      </c>
      <c r="F28" s="129">
        <f t="shared" si="5"/>
        <v>-136881</v>
      </c>
      <c r="G28" s="150"/>
      <c r="H28" s="129">
        <v>-24331</v>
      </c>
      <c r="I28" s="129">
        <v>-8617</v>
      </c>
      <c r="J28" s="129">
        <v>-711</v>
      </c>
      <c r="K28" s="129">
        <f t="shared" si="6"/>
        <v>-33659</v>
      </c>
      <c r="L28" s="150"/>
      <c r="M28" s="129">
        <v>-24675</v>
      </c>
      <c r="N28" s="129">
        <v>-8886</v>
      </c>
      <c r="O28" s="34">
        <v>-728</v>
      </c>
      <c r="P28" s="129">
        <f t="shared" si="7"/>
        <v>-34289</v>
      </c>
      <c r="Q28" s="150"/>
      <c r="R28" s="129">
        <v>-24010</v>
      </c>
      <c r="S28" s="129">
        <v>-9072</v>
      </c>
      <c r="T28" s="34">
        <v>-779</v>
      </c>
      <c r="U28" s="129">
        <f t="shared" si="8"/>
        <v>-33861</v>
      </c>
      <c r="V28" s="150"/>
      <c r="W28" s="129">
        <v>-25010</v>
      </c>
      <c r="X28" s="129">
        <v>-9255</v>
      </c>
      <c r="Y28" s="34">
        <v>-807</v>
      </c>
      <c r="Z28" s="129">
        <f t="shared" si="9"/>
        <v>-35072</v>
      </c>
      <c r="AA28" s="203"/>
      <c r="AB28" s="203"/>
      <c r="AC28" s="203"/>
      <c r="AD28" s="203"/>
      <c r="AE28" s="203"/>
      <c r="AF28" s="203"/>
      <c r="AG28" s="203"/>
    </row>
    <row r="29" spans="2:33" ht="16.5" customHeight="1" thickBot="1" thickTop="1">
      <c r="B29" s="130" t="s">
        <v>109</v>
      </c>
      <c r="C29" s="123">
        <f>SUM(C27:C28)</f>
        <v>160554</v>
      </c>
      <c r="D29" s="123">
        <f>SUM(D27:D28)</f>
        <v>71936.43669816558</v>
      </c>
      <c r="E29" s="123">
        <f>SUM(E27:E28)</f>
        <v>-81182.86987689276</v>
      </c>
      <c r="F29" s="140">
        <f t="shared" si="5"/>
        <v>151307.56682127283</v>
      </c>
      <c r="G29" s="197"/>
      <c r="H29" s="123">
        <f>SUM(H27:H28)</f>
        <v>35391</v>
      </c>
      <c r="I29" s="123">
        <f>SUM(I27:I28)</f>
        <v>17572.436698165577</v>
      </c>
      <c r="J29" s="123">
        <f>SUM(J27:J28)</f>
        <v>-21861.869876892757</v>
      </c>
      <c r="K29" s="140">
        <f t="shared" si="6"/>
        <v>31101.56682127282</v>
      </c>
      <c r="L29" s="197"/>
      <c r="M29" s="123">
        <f>SUM(M27:M28)</f>
        <v>69322</v>
      </c>
      <c r="N29" s="123">
        <f>SUM(N27:N28)</f>
        <v>24793</v>
      </c>
      <c r="O29" s="123">
        <f>SUM(O27:O28)</f>
        <v>-21107</v>
      </c>
      <c r="P29" s="140">
        <f t="shared" si="7"/>
        <v>73008</v>
      </c>
      <c r="Q29" s="197"/>
      <c r="R29" s="123">
        <f>SUM(R27:R28)</f>
        <v>69765</v>
      </c>
      <c r="S29" s="123">
        <f>SUM(S27:S28)</f>
        <v>25676</v>
      </c>
      <c r="T29" s="123">
        <f>SUM(T27:T28)</f>
        <v>-19557</v>
      </c>
      <c r="U29" s="140">
        <f t="shared" si="8"/>
        <v>75884</v>
      </c>
      <c r="V29" s="197"/>
      <c r="W29" s="123">
        <v>-13924</v>
      </c>
      <c r="X29" s="123">
        <v>3895</v>
      </c>
      <c r="Y29" s="123">
        <v>-18657</v>
      </c>
      <c r="Z29" s="123">
        <f t="shared" si="9"/>
        <v>-28686</v>
      </c>
      <c r="AA29" s="203"/>
      <c r="AB29" s="203"/>
      <c r="AC29" s="203"/>
      <c r="AD29" s="203"/>
      <c r="AE29" s="203"/>
      <c r="AF29" s="203"/>
      <c r="AG29" s="203"/>
    </row>
    <row r="30" spans="2:33" ht="16.5" customHeight="1" thickBot="1" thickTop="1">
      <c r="B30" s="133" t="s">
        <v>110</v>
      </c>
      <c r="C30" s="129">
        <v>0</v>
      </c>
      <c r="D30" s="129">
        <v>0</v>
      </c>
      <c r="E30" s="150">
        <v>-12034</v>
      </c>
      <c r="F30" s="129">
        <f t="shared" si="5"/>
        <v>-12034</v>
      </c>
      <c r="G30" s="150"/>
      <c r="H30" s="129">
        <v>0</v>
      </c>
      <c r="I30" s="129">
        <v>0</v>
      </c>
      <c r="J30" s="129">
        <v>-16619</v>
      </c>
      <c r="K30" s="129">
        <f t="shared" si="6"/>
        <v>-16619</v>
      </c>
      <c r="L30" s="150"/>
      <c r="M30" s="129">
        <v>0</v>
      </c>
      <c r="N30" s="129">
        <v>0</v>
      </c>
      <c r="O30" s="150">
        <v>1977</v>
      </c>
      <c r="P30" s="129">
        <f t="shared" si="7"/>
        <v>1977</v>
      </c>
      <c r="Q30" s="150"/>
      <c r="R30" s="129">
        <v>0</v>
      </c>
      <c r="S30" s="129">
        <v>0</v>
      </c>
      <c r="T30" s="150">
        <v>2609</v>
      </c>
      <c r="U30" s="129">
        <f t="shared" si="8"/>
        <v>2609</v>
      </c>
      <c r="V30" s="150"/>
      <c r="W30" s="129">
        <v>0</v>
      </c>
      <c r="X30" s="129">
        <v>0</v>
      </c>
      <c r="Y30" s="129">
        <v>0</v>
      </c>
      <c r="Z30" s="129">
        <f t="shared" si="9"/>
        <v>0</v>
      </c>
      <c r="AA30" s="203"/>
      <c r="AB30" s="203"/>
      <c r="AC30" s="203"/>
      <c r="AD30" s="203"/>
      <c r="AE30" s="203"/>
      <c r="AF30" s="203"/>
      <c r="AG30" s="203"/>
    </row>
    <row r="31" spans="2:33" ht="16.5" customHeight="1" thickBot="1" thickTop="1">
      <c r="B31" s="130" t="s">
        <v>111</v>
      </c>
      <c r="C31" s="123">
        <f>SUM(C29:C30)</f>
        <v>160554</v>
      </c>
      <c r="D31" s="123">
        <f>SUM(D29:D30)</f>
        <v>71936.43669816558</v>
      </c>
      <c r="E31" s="123">
        <f>SUM(E29:E30)</f>
        <v>-93216.86987689276</v>
      </c>
      <c r="F31" s="140">
        <f t="shared" si="5"/>
        <v>139273.56682127283</v>
      </c>
      <c r="G31" s="197"/>
      <c r="H31" s="123">
        <f>SUM(H29:H30)</f>
        <v>35391</v>
      </c>
      <c r="I31" s="123">
        <f>SUM(I29:I30)</f>
        <v>17572.436698165577</v>
      </c>
      <c r="J31" s="123">
        <f>SUM(J29:J30)</f>
        <v>-38480.86987689276</v>
      </c>
      <c r="K31" s="140">
        <f t="shared" si="6"/>
        <v>14482.56682127282</v>
      </c>
      <c r="L31" s="197"/>
      <c r="M31" s="123">
        <f>SUM(M29:M30)</f>
        <v>69322</v>
      </c>
      <c r="N31" s="123">
        <f>SUM(N29:N30)</f>
        <v>24793</v>
      </c>
      <c r="O31" s="123">
        <f>SUM(O29:O30)</f>
        <v>-19130</v>
      </c>
      <c r="P31" s="140">
        <f t="shared" si="7"/>
        <v>74985</v>
      </c>
      <c r="Q31" s="197"/>
      <c r="R31" s="123">
        <f>SUM(R29:R30)</f>
        <v>69765</v>
      </c>
      <c r="S31" s="123">
        <f>SUM(S29:S30)</f>
        <v>25676</v>
      </c>
      <c r="T31" s="123">
        <f>SUM(T29:T30)</f>
        <v>-16948</v>
      </c>
      <c r="U31" s="140">
        <f t="shared" si="8"/>
        <v>78493</v>
      </c>
      <c r="V31" s="197"/>
      <c r="W31" s="123">
        <v>-13924</v>
      </c>
      <c r="X31" s="123">
        <v>3895</v>
      </c>
      <c r="Y31" s="123">
        <v>-18657</v>
      </c>
      <c r="Z31" s="123">
        <f t="shared" si="9"/>
        <v>-28686</v>
      </c>
      <c r="AA31" s="203"/>
      <c r="AB31" s="203"/>
      <c r="AC31" s="203"/>
      <c r="AD31" s="203"/>
      <c r="AE31" s="203"/>
      <c r="AF31" s="203"/>
      <c r="AG31" s="203"/>
    </row>
    <row r="32" spans="2:33" ht="16.5" customHeight="1" thickBot="1" thickTop="1">
      <c r="B32" s="133" t="s">
        <v>178</v>
      </c>
      <c r="C32" s="129">
        <v>0</v>
      </c>
      <c r="D32" s="129">
        <v>0</v>
      </c>
      <c r="E32" s="129">
        <v>965</v>
      </c>
      <c r="F32" s="129">
        <f t="shared" si="5"/>
        <v>965</v>
      </c>
      <c r="G32" s="150"/>
      <c r="H32" s="129">
        <v>0</v>
      </c>
      <c r="I32" s="129">
        <v>0</v>
      </c>
      <c r="J32" s="129">
        <v>0</v>
      </c>
      <c r="K32" s="129">
        <f t="shared" si="6"/>
        <v>0</v>
      </c>
      <c r="L32" s="150"/>
      <c r="M32" s="129">
        <v>0</v>
      </c>
      <c r="N32" s="129">
        <v>0</v>
      </c>
      <c r="O32" s="129">
        <v>0</v>
      </c>
      <c r="P32" s="129">
        <f t="shared" si="7"/>
        <v>0</v>
      </c>
      <c r="Q32" s="150"/>
      <c r="R32" s="129">
        <v>0</v>
      </c>
      <c r="S32" s="129">
        <v>0</v>
      </c>
      <c r="T32" s="129">
        <v>965</v>
      </c>
      <c r="U32" s="129">
        <f t="shared" si="8"/>
        <v>965</v>
      </c>
      <c r="V32" s="150"/>
      <c r="W32" s="40">
        <v>0</v>
      </c>
      <c r="X32" s="40">
        <v>0</v>
      </c>
      <c r="Y32" s="40">
        <v>0</v>
      </c>
      <c r="Z32" s="129">
        <f t="shared" si="9"/>
        <v>0</v>
      </c>
      <c r="AA32" s="203"/>
      <c r="AB32" s="203"/>
      <c r="AC32" s="203"/>
      <c r="AD32" s="203"/>
      <c r="AE32" s="203"/>
      <c r="AF32" s="203"/>
      <c r="AG32" s="203"/>
    </row>
    <row r="33" spans="2:33" ht="16.5" customHeight="1" thickBot="1" thickTop="1">
      <c r="B33" s="206" t="s">
        <v>112</v>
      </c>
      <c r="C33" s="150">
        <v>-3072</v>
      </c>
      <c r="D33" s="150">
        <v>-1079</v>
      </c>
      <c r="E33" s="150">
        <v>13181</v>
      </c>
      <c r="F33" s="150">
        <f t="shared" si="5"/>
        <v>9030</v>
      </c>
      <c r="G33" s="150"/>
      <c r="H33" s="129">
        <v>-2062</v>
      </c>
      <c r="I33" s="129">
        <v>-257</v>
      </c>
      <c r="J33" s="129">
        <v>10290</v>
      </c>
      <c r="K33" s="150">
        <f t="shared" si="6"/>
        <v>7971</v>
      </c>
      <c r="L33" s="150"/>
      <c r="M33" s="150">
        <v>-52</v>
      </c>
      <c r="N33" s="150">
        <v>-263</v>
      </c>
      <c r="O33" s="150">
        <v>1377</v>
      </c>
      <c r="P33" s="150">
        <f t="shared" si="7"/>
        <v>1062</v>
      </c>
      <c r="Q33" s="150"/>
      <c r="R33" s="150">
        <v>-663</v>
      </c>
      <c r="S33" s="150">
        <v>-296</v>
      </c>
      <c r="T33" s="150">
        <v>1013</v>
      </c>
      <c r="U33" s="150">
        <f t="shared" si="8"/>
        <v>54</v>
      </c>
      <c r="V33" s="150"/>
      <c r="W33" s="150">
        <v>-295</v>
      </c>
      <c r="X33" s="150">
        <v>-263</v>
      </c>
      <c r="Y33" s="150">
        <v>501</v>
      </c>
      <c r="Z33" s="150">
        <f t="shared" si="9"/>
        <v>-57</v>
      </c>
      <c r="AA33" s="203"/>
      <c r="AB33" s="203"/>
      <c r="AC33" s="203"/>
      <c r="AD33" s="203"/>
      <c r="AE33" s="203"/>
      <c r="AF33" s="203"/>
      <c r="AG33" s="203"/>
    </row>
    <row r="34" spans="2:33" ht="16.5" customHeight="1" thickBot="1" thickTop="1">
      <c r="B34" s="133" t="s">
        <v>8</v>
      </c>
      <c r="C34" s="129">
        <v>0</v>
      </c>
      <c r="D34" s="129">
        <v>0</v>
      </c>
      <c r="E34" s="163">
        <v>-30240</v>
      </c>
      <c r="F34" s="163">
        <f t="shared" si="5"/>
        <v>-30240</v>
      </c>
      <c r="G34" s="150"/>
      <c r="H34" s="129">
        <v>0</v>
      </c>
      <c r="I34" s="129">
        <v>0</v>
      </c>
      <c r="J34" s="129">
        <f>E34-O34-T34-Y34</f>
        <v>-9248.2586</v>
      </c>
      <c r="K34" s="163">
        <f t="shared" si="6"/>
        <v>-9248.2586</v>
      </c>
      <c r="L34" s="150"/>
      <c r="M34" s="129">
        <v>0</v>
      </c>
      <c r="N34" s="129">
        <v>0</v>
      </c>
      <c r="O34" s="163">
        <v>-11485</v>
      </c>
      <c r="P34" s="163">
        <f t="shared" si="7"/>
        <v>-11485</v>
      </c>
      <c r="Q34" s="150"/>
      <c r="R34" s="129">
        <v>0</v>
      </c>
      <c r="S34" s="129">
        <v>0</v>
      </c>
      <c r="T34" s="129">
        <v>-11581.7414</v>
      </c>
      <c r="U34" s="129">
        <f t="shared" si="8"/>
        <v>-11581.7414</v>
      </c>
      <c r="V34" s="150"/>
      <c r="W34" s="129">
        <v>0</v>
      </c>
      <c r="X34" s="129">
        <v>0</v>
      </c>
      <c r="Y34" s="129">
        <v>2075</v>
      </c>
      <c r="Z34" s="129">
        <f t="shared" si="9"/>
        <v>2075</v>
      </c>
      <c r="AA34" s="203"/>
      <c r="AB34" s="203"/>
      <c r="AC34" s="203"/>
      <c r="AD34" s="203"/>
      <c r="AE34" s="203"/>
      <c r="AF34" s="203"/>
      <c r="AG34" s="203"/>
    </row>
    <row r="35" spans="2:33" ht="16.5" customHeight="1" thickBot="1" thickTop="1">
      <c r="B35" s="130" t="s">
        <v>12</v>
      </c>
      <c r="C35" s="123">
        <f>SUM(C31:C34)</f>
        <v>157482</v>
      </c>
      <c r="D35" s="123">
        <f>SUM(D31:D34)</f>
        <v>70857.43669816558</v>
      </c>
      <c r="E35" s="123">
        <f>SUM(E31:E34)</f>
        <v>-109310.86987689276</v>
      </c>
      <c r="F35" s="123">
        <f t="shared" si="5"/>
        <v>119028.56682127282</v>
      </c>
      <c r="G35" s="198"/>
      <c r="H35" s="123">
        <f>SUM(H31:H34)</f>
        <v>33329</v>
      </c>
      <c r="I35" s="123">
        <f>SUM(I31:I34)</f>
        <v>17315.436698165577</v>
      </c>
      <c r="J35" s="123">
        <f>SUM(J31:J34)</f>
        <v>-37439.12847689276</v>
      </c>
      <c r="K35" s="123">
        <f>SUM(H35:J35)</f>
        <v>13205.308221272819</v>
      </c>
      <c r="L35" s="198"/>
      <c r="M35" s="123">
        <f>SUM(M31:M34)</f>
        <v>69270</v>
      </c>
      <c r="N35" s="123">
        <f>SUM(N31:N34)</f>
        <v>24530</v>
      </c>
      <c r="O35" s="123">
        <f>SUM(O31:O34)</f>
        <v>-29238</v>
      </c>
      <c r="P35" s="123">
        <f>SUM(M35:O35)</f>
        <v>64562</v>
      </c>
      <c r="Q35" s="198"/>
      <c r="R35" s="123">
        <f>SUM(R31:R34)</f>
        <v>69102</v>
      </c>
      <c r="S35" s="123">
        <f>SUM(S31:S34)</f>
        <v>25380</v>
      </c>
      <c r="T35" s="123">
        <f>SUM(T31:T34)</f>
        <v>-26551.7414</v>
      </c>
      <c r="U35" s="123">
        <f t="shared" si="8"/>
        <v>67930.2586</v>
      </c>
      <c r="V35" s="198"/>
      <c r="W35" s="123">
        <f>SUM(W31:W34)</f>
        <v>-14219</v>
      </c>
      <c r="X35" s="123">
        <f>SUM(X31:X34)</f>
        <v>3632</v>
      </c>
      <c r="Y35" s="123">
        <f>SUM(Y31:Y34)</f>
        <v>-16081</v>
      </c>
      <c r="Z35" s="123">
        <f t="shared" si="9"/>
        <v>-26668</v>
      </c>
      <c r="AA35" s="203"/>
      <c r="AB35" s="203"/>
      <c r="AC35" s="203"/>
      <c r="AD35" s="203"/>
      <c r="AE35" s="203"/>
      <c r="AF35" s="203"/>
      <c r="AG35" s="203"/>
    </row>
    <row r="36" spans="2:33" ht="13.5" thickBot="1" thickTop="1">
      <c r="B36" s="134"/>
      <c r="C36" s="141"/>
      <c r="D36" s="141"/>
      <c r="E36" s="141"/>
      <c r="F36" s="141"/>
      <c r="G36" s="198"/>
      <c r="H36" s="141"/>
      <c r="I36" s="141"/>
      <c r="J36" s="141"/>
      <c r="K36" s="141"/>
      <c r="L36" s="198"/>
      <c r="M36" s="141"/>
      <c r="N36" s="141"/>
      <c r="O36" s="141"/>
      <c r="P36" s="141"/>
      <c r="Q36" s="198"/>
      <c r="R36" s="141"/>
      <c r="S36" s="141"/>
      <c r="T36" s="141"/>
      <c r="U36" s="141">
        <f t="shared" si="8"/>
        <v>0</v>
      </c>
      <c r="V36" s="198"/>
      <c r="W36" s="205"/>
      <c r="X36" s="205"/>
      <c r="Y36" s="205"/>
      <c r="Z36" s="205">
        <f t="shared" si="9"/>
        <v>0</v>
      </c>
      <c r="AA36" s="203"/>
      <c r="AB36" s="203"/>
      <c r="AC36" s="203"/>
      <c r="AD36" s="203"/>
      <c r="AE36" s="203"/>
      <c r="AF36" s="203"/>
      <c r="AG36" s="203"/>
    </row>
    <row r="37" spans="2:33" ht="16.5" customHeight="1" thickBot="1" thickTop="1">
      <c r="B37" s="133" t="s">
        <v>113</v>
      </c>
      <c r="C37" s="164">
        <v>112231</v>
      </c>
      <c r="D37" s="164">
        <v>8771</v>
      </c>
      <c r="E37" s="164">
        <v>4342</v>
      </c>
      <c r="F37" s="163">
        <f t="shared" si="5"/>
        <v>125344</v>
      </c>
      <c r="G37" s="150"/>
      <c r="H37" s="129">
        <f>C37-M37-R37-W37</f>
        <v>49228.783599999995</v>
      </c>
      <c r="I37" s="129">
        <f>D37-N37-S37-X37</f>
        <v>5916.0788</v>
      </c>
      <c r="J37" s="129">
        <f>E37-O37-T37-Y37</f>
        <v>2648.4103999999998</v>
      </c>
      <c r="K37" s="129">
        <f>SUM(H37:J37)</f>
        <v>57793.2728</v>
      </c>
      <c r="L37" s="150"/>
      <c r="M37" s="142">
        <v>21018</v>
      </c>
      <c r="N37" s="142">
        <v>1738</v>
      </c>
      <c r="O37" s="142">
        <v>614</v>
      </c>
      <c r="P37" s="129">
        <f>SUM(M37:O37)</f>
        <v>23370</v>
      </c>
      <c r="Q37" s="150"/>
      <c r="R37" s="142">
        <v>24213.216399999998</v>
      </c>
      <c r="S37" s="142">
        <v>763.9212</v>
      </c>
      <c r="T37" s="142">
        <v>928.5896</v>
      </c>
      <c r="U37" s="129">
        <f t="shared" si="8"/>
        <v>25905.727199999998</v>
      </c>
      <c r="V37" s="200"/>
      <c r="W37" s="142">
        <v>17771</v>
      </c>
      <c r="X37" s="142">
        <v>353</v>
      </c>
      <c r="Y37" s="142">
        <v>151</v>
      </c>
      <c r="Z37" s="142">
        <f t="shared" si="9"/>
        <v>18275</v>
      </c>
      <c r="AA37" s="203"/>
      <c r="AB37" s="203"/>
      <c r="AC37" s="203"/>
      <c r="AD37" s="203"/>
      <c r="AE37" s="203"/>
      <c r="AF37" s="203"/>
      <c r="AG37" s="203"/>
    </row>
    <row r="38" spans="2:30" ht="12.75" thickTop="1">
      <c r="B38" s="148"/>
      <c r="C38" s="149"/>
      <c r="D38" s="149"/>
      <c r="E38" s="149"/>
      <c r="F38" s="149"/>
      <c r="G38" s="199"/>
      <c r="L38" s="199"/>
      <c r="AA38" s="203"/>
      <c r="AB38" s="203"/>
      <c r="AC38" s="203"/>
      <c r="AD38" s="203"/>
    </row>
    <row r="39" spans="27:30" ht="12.75" thickBot="1">
      <c r="AA39" s="203"/>
      <c r="AB39" s="203"/>
      <c r="AC39" s="203"/>
      <c r="AD39" s="203"/>
    </row>
    <row r="40" spans="2:30" ht="16.5" customHeight="1" thickBot="1" thickTop="1">
      <c r="B40" s="252" t="s">
        <v>282</v>
      </c>
      <c r="C40" s="254" t="s">
        <v>102</v>
      </c>
      <c r="D40" s="255"/>
      <c r="E40" s="266"/>
      <c r="F40" s="267" t="s">
        <v>279</v>
      </c>
      <c r="G40" s="194"/>
      <c r="H40" s="254" t="s">
        <v>102</v>
      </c>
      <c r="I40" s="255"/>
      <c r="J40" s="266"/>
      <c r="K40" s="267" t="s">
        <v>276</v>
      </c>
      <c r="L40" s="194"/>
      <c r="M40" s="254" t="s">
        <v>102</v>
      </c>
      <c r="N40" s="255"/>
      <c r="O40" s="266"/>
      <c r="P40" s="267" t="s">
        <v>224</v>
      </c>
      <c r="Q40" s="194"/>
      <c r="R40" s="254" t="s">
        <v>102</v>
      </c>
      <c r="S40" s="255"/>
      <c r="T40" s="266"/>
      <c r="U40" s="267" t="s">
        <v>228</v>
      </c>
      <c r="V40" s="194"/>
      <c r="W40" s="254" t="s">
        <v>102</v>
      </c>
      <c r="X40" s="255"/>
      <c r="Y40" s="266"/>
      <c r="Z40" s="267" t="s">
        <v>231</v>
      </c>
      <c r="AA40" s="203"/>
      <c r="AB40" s="203"/>
      <c r="AC40" s="203"/>
      <c r="AD40" s="203"/>
    </row>
    <row r="41" spans="2:30" ht="49.5" thickBot="1" thickTop="1">
      <c r="B41" s="253"/>
      <c r="C41" s="25" t="s">
        <v>103</v>
      </c>
      <c r="D41" s="25" t="s">
        <v>104</v>
      </c>
      <c r="E41" s="25" t="s">
        <v>105</v>
      </c>
      <c r="F41" s="268"/>
      <c r="G41" s="195"/>
      <c r="H41" s="220" t="s">
        <v>103</v>
      </c>
      <c r="I41" s="220" t="s">
        <v>104</v>
      </c>
      <c r="J41" s="220" t="s">
        <v>105</v>
      </c>
      <c r="K41" s="268"/>
      <c r="L41" s="195"/>
      <c r="M41" s="25" t="s">
        <v>103</v>
      </c>
      <c r="N41" s="25" t="s">
        <v>104</v>
      </c>
      <c r="O41" s="25" t="s">
        <v>105</v>
      </c>
      <c r="P41" s="268"/>
      <c r="Q41" s="195"/>
      <c r="R41" s="25" t="s">
        <v>103</v>
      </c>
      <c r="S41" s="25" t="s">
        <v>104</v>
      </c>
      <c r="T41" s="25" t="s">
        <v>105</v>
      </c>
      <c r="U41" s="268"/>
      <c r="V41" s="195"/>
      <c r="W41" s="25" t="s">
        <v>103</v>
      </c>
      <c r="X41" s="25" t="s">
        <v>104</v>
      </c>
      <c r="Y41" s="25" t="s">
        <v>105</v>
      </c>
      <c r="Z41" s="268"/>
      <c r="AA41" s="203"/>
      <c r="AB41" s="203"/>
      <c r="AC41" s="203"/>
      <c r="AD41" s="203"/>
    </row>
    <row r="42" spans="2:33" ht="16.5" customHeight="1" thickTop="1">
      <c r="B42" s="139" t="s">
        <v>106</v>
      </c>
      <c r="C42" s="140">
        <f>C43</f>
        <v>569323</v>
      </c>
      <c r="D42" s="140">
        <f>D43</f>
        <v>125009</v>
      </c>
      <c r="E42" s="140">
        <f>E43</f>
        <v>13453</v>
      </c>
      <c r="F42" s="140">
        <f aca="true" t="shared" si="10" ref="F42:F55">SUM(C42:E42)</f>
        <v>707785</v>
      </c>
      <c r="G42" s="196"/>
      <c r="H42" s="140">
        <f>H43</f>
        <v>141969</v>
      </c>
      <c r="I42" s="140">
        <f>I43</f>
        <v>31253</v>
      </c>
      <c r="J42" s="140">
        <f>J43</f>
        <v>3619</v>
      </c>
      <c r="K42" s="140">
        <f aca="true" t="shared" si="11" ref="K42:K53">SUM(H42:J42)</f>
        <v>176841</v>
      </c>
      <c r="L42" s="196"/>
      <c r="M42" s="140">
        <f>M43</f>
        <v>166294</v>
      </c>
      <c r="N42" s="140">
        <f>N43</f>
        <v>34434</v>
      </c>
      <c r="O42" s="140">
        <f>O43</f>
        <v>3432</v>
      </c>
      <c r="P42" s="140">
        <f aca="true" t="shared" si="12" ref="P42:P53">SUM(M42:O42)</f>
        <v>204160</v>
      </c>
      <c r="Q42" s="196"/>
      <c r="R42" s="140">
        <f>R43</f>
        <v>159316</v>
      </c>
      <c r="S42" s="140">
        <f>S43</f>
        <v>35433</v>
      </c>
      <c r="T42" s="140">
        <f>T43</f>
        <v>3541</v>
      </c>
      <c r="U42" s="140">
        <f aca="true" t="shared" si="13" ref="U42:U55">SUM(R42:T42)</f>
        <v>198290</v>
      </c>
      <c r="V42" s="196"/>
      <c r="W42" s="140">
        <v>101744</v>
      </c>
      <c r="X42" s="140">
        <v>23889</v>
      </c>
      <c r="Y42" s="140">
        <v>2861</v>
      </c>
      <c r="Z42" s="140">
        <f aca="true" t="shared" si="14" ref="Z42:Z55">SUM(W42:Y42)</f>
        <v>128494</v>
      </c>
      <c r="AA42" s="203"/>
      <c r="AB42" s="203"/>
      <c r="AC42" s="203"/>
      <c r="AD42" s="203"/>
      <c r="AE42" s="203"/>
      <c r="AF42" s="203"/>
      <c r="AG42" s="203"/>
    </row>
    <row r="43" spans="2:33" ht="16.5" customHeight="1" thickBot="1">
      <c r="B43" s="133" t="s">
        <v>107</v>
      </c>
      <c r="C43" s="129">
        <v>569323</v>
      </c>
      <c r="D43" s="129">
        <v>125009</v>
      </c>
      <c r="E43" s="129">
        <v>13453</v>
      </c>
      <c r="F43" s="129">
        <f t="shared" si="10"/>
        <v>707785</v>
      </c>
      <c r="G43" s="150"/>
      <c r="H43" s="129">
        <v>141969</v>
      </c>
      <c r="I43" s="129">
        <v>31253</v>
      </c>
      <c r="J43" s="129">
        <v>3619</v>
      </c>
      <c r="K43" s="129">
        <f t="shared" si="11"/>
        <v>176841</v>
      </c>
      <c r="L43" s="150"/>
      <c r="M43" s="129">
        <v>166294</v>
      </c>
      <c r="N43" s="129">
        <v>34434</v>
      </c>
      <c r="O43" s="129">
        <v>3432</v>
      </c>
      <c r="P43" s="129">
        <f t="shared" si="12"/>
        <v>204160</v>
      </c>
      <c r="Q43" s="150"/>
      <c r="R43" s="129">
        <v>159316</v>
      </c>
      <c r="S43" s="129">
        <v>35433</v>
      </c>
      <c r="T43" s="129">
        <v>3541</v>
      </c>
      <c r="U43" s="129">
        <f t="shared" si="13"/>
        <v>198290</v>
      </c>
      <c r="V43" s="150"/>
      <c r="W43" s="129">
        <v>101744</v>
      </c>
      <c r="X43" s="129">
        <v>23889</v>
      </c>
      <c r="Y43" s="129">
        <v>2861</v>
      </c>
      <c r="Z43" s="129">
        <f t="shared" si="14"/>
        <v>128494</v>
      </c>
      <c r="AA43" s="203"/>
      <c r="AB43" s="203"/>
      <c r="AC43" s="203"/>
      <c r="AD43" s="203"/>
      <c r="AE43" s="203"/>
      <c r="AF43" s="203"/>
      <c r="AG43" s="203"/>
    </row>
    <row r="44" spans="2:33" ht="16.5" customHeight="1" thickBot="1" thickTop="1">
      <c r="B44" s="130" t="s">
        <v>108</v>
      </c>
      <c r="C44" s="123">
        <v>186175</v>
      </c>
      <c r="D44" s="123">
        <v>58800</v>
      </c>
      <c r="E44" s="123">
        <v>-32523</v>
      </c>
      <c r="F44" s="140">
        <f t="shared" si="10"/>
        <v>212452</v>
      </c>
      <c r="G44" s="197"/>
      <c r="H44" s="123">
        <v>36823</v>
      </c>
      <c r="I44" s="123">
        <v>14362</v>
      </c>
      <c r="J44" s="123">
        <v>-2379</v>
      </c>
      <c r="K44" s="140">
        <f t="shared" si="11"/>
        <v>48806</v>
      </c>
      <c r="L44" s="197"/>
      <c r="M44" s="123">
        <v>67782</v>
      </c>
      <c r="N44" s="123">
        <v>17507</v>
      </c>
      <c r="O44" s="123">
        <v>-10087</v>
      </c>
      <c r="P44" s="140">
        <f t="shared" si="12"/>
        <v>75202</v>
      </c>
      <c r="Q44" s="197"/>
      <c r="R44" s="123">
        <v>64649</v>
      </c>
      <c r="S44" s="123">
        <v>18125</v>
      </c>
      <c r="T44" s="123">
        <v>-10793</v>
      </c>
      <c r="U44" s="140">
        <f t="shared" si="13"/>
        <v>71981</v>
      </c>
      <c r="V44" s="197"/>
      <c r="W44" s="123">
        <v>16921</v>
      </c>
      <c r="X44" s="123">
        <v>8806</v>
      </c>
      <c r="Y44" s="123">
        <v>-9264</v>
      </c>
      <c r="Z44" s="123">
        <f t="shared" si="14"/>
        <v>16463</v>
      </c>
      <c r="AA44" s="203"/>
      <c r="AB44" s="203"/>
      <c r="AC44" s="203"/>
      <c r="AD44" s="203"/>
      <c r="AE44" s="203"/>
      <c r="AF44" s="203"/>
      <c r="AG44" s="203"/>
    </row>
    <row r="45" spans="2:33" ht="16.5" customHeight="1" thickBot="1" thickTop="1">
      <c r="B45" s="130" t="s">
        <v>39</v>
      </c>
      <c r="C45" s="123">
        <v>181567</v>
      </c>
      <c r="D45" s="123">
        <v>58800</v>
      </c>
      <c r="E45" s="123">
        <v>-32523</v>
      </c>
      <c r="F45" s="140">
        <f t="shared" si="10"/>
        <v>207844</v>
      </c>
      <c r="G45" s="197"/>
      <c r="H45" s="123">
        <v>35664</v>
      </c>
      <c r="I45" s="123">
        <v>14362</v>
      </c>
      <c r="J45" s="123">
        <v>-2379</v>
      </c>
      <c r="K45" s="140">
        <f t="shared" si="11"/>
        <v>47647</v>
      </c>
      <c r="L45" s="197"/>
      <c r="M45" s="123">
        <v>66631</v>
      </c>
      <c r="N45" s="123">
        <v>17507</v>
      </c>
      <c r="O45" s="123">
        <v>-10087</v>
      </c>
      <c r="P45" s="140">
        <f t="shared" si="12"/>
        <v>74051</v>
      </c>
      <c r="Q45" s="197"/>
      <c r="R45" s="123">
        <v>63504</v>
      </c>
      <c r="S45" s="123">
        <v>18125</v>
      </c>
      <c r="T45" s="123">
        <v>-10793</v>
      </c>
      <c r="U45" s="140">
        <f t="shared" si="13"/>
        <v>70836</v>
      </c>
      <c r="V45" s="197"/>
      <c r="W45" s="123">
        <v>15768</v>
      </c>
      <c r="X45" s="123">
        <v>8806</v>
      </c>
      <c r="Y45" s="123">
        <v>-9264</v>
      </c>
      <c r="Z45" s="123">
        <f t="shared" si="14"/>
        <v>15310</v>
      </c>
      <c r="AA45" s="203"/>
      <c r="AB45" s="203"/>
      <c r="AC45" s="203"/>
      <c r="AD45" s="203"/>
      <c r="AE45" s="203"/>
      <c r="AF45" s="203"/>
      <c r="AG45" s="203"/>
    </row>
    <row r="46" spans="2:33" ht="16.5" customHeight="1" thickBot="1" thickTop="1">
      <c r="B46" s="133" t="s">
        <v>15</v>
      </c>
      <c r="C46" s="129">
        <v>-83859</v>
      </c>
      <c r="D46" s="129">
        <v>-24872</v>
      </c>
      <c r="E46" s="34">
        <v>-2663</v>
      </c>
      <c r="F46" s="129">
        <f t="shared" si="10"/>
        <v>-111394</v>
      </c>
      <c r="G46" s="150"/>
      <c r="H46" s="129">
        <v>-21356</v>
      </c>
      <c r="I46" s="129">
        <v>-6178</v>
      </c>
      <c r="J46" s="129">
        <v>-629</v>
      </c>
      <c r="K46" s="129">
        <f t="shared" si="11"/>
        <v>-28163</v>
      </c>
      <c r="L46" s="150"/>
      <c r="M46" s="129">
        <v>-21121</v>
      </c>
      <c r="N46" s="129">
        <v>-6104</v>
      </c>
      <c r="O46" s="34">
        <v>-639</v>
      </c>
      <c r="P46" s="129">
        <f t="shared" si="12"/>
        <v>-27864</v>
      </c>
      <c r="Q46" s="150"/>
      <c r="R46" s="129">
        <v>-20436</v>
      </c>
      <c r="S46" s="129">
        <v>-6219</v>
      </c>
      <c r="T46" s="34">
        <v>-675</v>
      </c>
      <c r="U46" s="129">
        <f t="shared" si="13"/>
        <v>-27330</v>
      </c>
      <c r="V46" s="150"/>
      <c r="W46" s="129">
        <v>-20946</v>
      </c>
      <c r="X46" s="129">
        <v>-6371</v>
      </c>
      <c r="Y46" s="34">
        <v>-720</v>
      </c>
      <c r="Z46" s="129">
        <f t="shared" si="14"/>
        <v>-28037</v>
      </c>
      <c r="AA46" s="203"/>
      <c r="AB46" s="203"/>
      <c r="AC46" s="203"/>
      <c r="AD46" s="203"/>
      <c r="AE46" s="203"/>
      <c r="AF46" s="203"/>
      <c r="AG46" s="203"/>
    </row>
    <row r="47" spans="2:33" ht="16.5" customHeight="1" thickBot="1" thickTop="1">
      <c r="B47" s="130" t="s">
        <v>109</v>
      </c>
      <c r="C47" s="123">
        <f>SUM(C45:C46)</f>
        <v>97708</v>
      </c>
      <c r="D47" s="123">
        <f>SUM(D45:D46)</f>
        <v>33928</v>
      </c>
      <c r="E47" s="123">
        <f>SUM(E45:E46)</f>
        <v>-35186</v>
      </c>
      <c r="F47" s="140">
        <f t="shared" si="10"/>
        <v>96450</v>
      </c>
      <c r="G47" s="197"/>
      <c r="H47" s="123">
        <f>SUM(H45:H46)</f>
        <v>14308</v>
      </c>
      <c r="I47" s="123">
        <f>SUM(I45:I46)</f>
        <v>8184</v>
      </c>
      <c r="J47" s="123">
        <f>SUM(J45:J46)</f>
        <v>-3008</v>
      </c>
      <c r="K47" s="140">
        <f t="shared" si="11"/>
        <v>19484</v>
      </c>
      <c r="L47" s="197"/>
      <c r="M47" s="123">
        <f>SUM(M45:M46)</f>
        <v>45510</v>
      </c>
      <c r="N47" s="123">
        <f>SUM(N45:N46)</f>
        <v>11403</v>
      </c>
      <c r="O47" s="123">
        <f>SUM(O45:O46)</f>
        <v>-10726</v>
      </c>
      <c r="P47" s="140">
        <f t="shared" si="12"/>
        <v>46187</v>
      </c>
      <c r="Q47" s="197"/>
      <c r="R47" s="123">
        <f>SUM(R45:R46)</f>
        <v>43068</v>
      </c>
      <c r="S47" s="123">
        <f>SUM(S45:S46)</f>
        <v>11906</v>
      </c>
      <c r="T47" s="123">
        <f>SUM(T45:T46)</f>
        <v>-11468</v>
      </c>
      <c r="U47" s="140">
        <f t="shared" si="13"/>
        <v>43506</v>
      </c>
      <c r="V47" s="197"/>
      <c r="W47" s="123">
        <v>-5178</v>
      </c>
      <c r="X47" s="123">
        <v>2435</v>
      </c>
      <c r="Y47" s="123">
        <v>-9984</v>
      </c>
      <c r="Z47" s="123">
        <f t="shared" si="14"/>
        <v>-12727</v>
      </c>
      <c r="AA47" s="203"/>
      <c r="AB47" s="203"/>
      <c r="AC47" s="203"/>
      <c r="AD47" s="203"/>
      <c r="AE47" s="203"/>
      <c r="AF47" s="203"/>
      <c r="AG47" s="203"/>
    </row>
    <row r="48" spans="2:33" ht="16.5" customHeight="1" thickBot="1" thickTop="1">
      <c r="B48" s="133" t="s">
        <v>110</v>
      </c>
      <c r="C48" s="129">
        <v>0</v>
      </c>
      <c r="D48" s="129">
        <v>0</v>
      </c>
      <c r="E48" s="129">
        <v>4653</v>
      </c>
      <c r="F48" s="129">
        <f t="shared" si="10"/>
        <v>4653</v>
      </c>
      <c r="G48" s="150"/>
      <c r="H48" s="129">
        <v>0</v>
      </c>
      <c r="I48" s="129">
        <v>0</v>
      </c>
      <c r="J48" s="129">
        <v>2639</v>
      </c>
      <c r="K48" s="129">
        <f t="shared" si="11"/>
        <v>2639</v>
      </c>
      <c r="L48" s="150"/>
      <c r="M48" s="129">
        <v>0</v>
      </c>
      <c r="N48" s="129">
        <v>0</v>
      </c>
      <c r="O48" s="129">
        <v>2014</v>
      </c>
      <c r="P48" s="129">
        <f t="shared" si="12"/>
        <v>2014</v>
      </c>
      <c r="Q48" s="150"/>
      <c r="R48" s="129">
        <v>0</v>
      </c>
      <c r="S48" s="129">
        <v>0</v>
      </c>
      <c r="T48" s="129">
        <v>0</v>
      </c>
      <c r="U48" s="129">
        <f t="shared" si="13"/>
        <v>0</v>
      </c>
      <c r="V48" s="150"/>
      <c r="W48" s="129">
        <v>0</v>
      </c>
      <c r="X48" s="129">
        <v>0</v>
      </c>
      <c r="Y48" s="129">
        <v>0</v>
      </c>
      <c r="Z48" s="129">
        <f t="shared" si="14"/>
        <v>0</v>
      </c>
      <c r="AA48" s="203"/>
      <c r="AB48" s="203"/>
      <c r="AC48" s="203"/>
      <c r="AD48" s="203"/>
      <c r="AE48" s="203"/>
      <c r="AF48" s="203"/>
      <c r="AG48" s="203"/>
    </row>
    <row r="49" spans="2:33" ht="16.5" customHeight="1" thickBot="1" thickTop="1">
      <c r="B49" s="130" t="s">
        <v>111</v>
      </c>
      <c r="C49" s="123">
        <f>SUM(C47:C48)</f>
        <v>97708</v>
      </c>
      <c r="D49" s="123">
        <f>SUM(D47:D48)</f>
        <v>33928</v>
      </c>
      <c r="E49" s="123">
        <f>SUM(E47:E48)</f>
        <v>-30533</v>
      </c>
      <c r="F49" s="140">
        <f t="shared" si="10"/>
        <v>101103</v>
      </c>
      <c r="G49" s="197"/>
      <c r="H49" s="123">
        <f>SUM(H47:H48)</f>
        <v>14308</v>
      </c>
      <c r="I49" s="123">
        <f>SUM(I47:I48)</f>
        <v>8184</v>
      </c>
      <c r="J49" s="123">
        <f>SUM(J47:J48)</f>
        <v>-369</v>
      </c>
      <c r="K49" s="140">
        <f t="shared" si="11"/>
        <v>22123</v>
      </c>
      <c r="L49" s="197"/>
      <c r="M49" s="123">
        <f>SUM(M47:M48)</f>
        <v>45510</v>
      </c>
      <c r="N49" s="123">
        <f>SUM(N47:N48)</f>
        <v>11403</v>
      </c>
      <c r="O49" s="123">
        <f>SUM(O47:O48)</f>
        <v>-8712</v>
      </c>
      <c r="P49" s="140">
        <f t="shared" si="12"/>
        <v>48201</v>
      </c>
      <c r="Q49" s="197"/>
      <c r="R49" s="123">
        <f>37890-W49</f>
        <v>43068</v>
      </c>
      <c r="S49" s="123">
        <f>14341-X49</f>
        <v>11906</v>
      </c>
      <c r="T49" s="123">
        <f>-21452-Y49</f>
        <v>-11468</v>
      </c>
      <c r="U49" s="140">
        <f t="shared" si="13"/>
        <v>43506</v>
      </c>
      <c r="V49" s="197"/>
      <c r="W49" s="123">
        <v>-5178</v>
      </c>
      <c r="X49" s="123">
        <v>2435</v>
      </c>
      <c r="Y49" s="123">
        <v>-9984</v>
      </c>
      <c r="Z49" s="123">
        <f t="shared" si="14"/>
        <v>-12727</v>
      </c>
      <c r="AA49" s="203"/>
      <c r="AB49" s="203"/>
      <c r="AC49" s="203"/>
      <c r="AD49" s="203"/>
      <c r="AE49" s="203"/>
      <c r="AF49" s="203"/>
      <c r="AG49" s="203"/>
    </row>
    <row r="50" spans="2:33" ht="16.5" customHeight="1" thickBot="1" thickTop="1">
      <c r="B50" s="133" t="s">
        <v>178</v>
      </c>
      <c r="C50" s="129">
        <v>0</v>
      </c>
      <c r="D50" s="129">
        <v>0</v>
      </c>
      <c r="E50" s="163">
        <v>965</v>
      </c>
      <c r="F50" s="129">
        <f t="shared" si="10"/>
        <v>965</v>
      </c>
      <c r="G50" s="150"/>
      <c r="H50" s="129">
        <v>0</v>
      </c>
      <c r="I50" s="129">
        <v>0</v>
      </c>
      <c r="J50" s="129">
        <v>0</v>
      </c>
      <c r="K50" s="129">
        <f t="shared" si="11"/>
        <v>0</v>
      </c>
      <c r="L50" s="150"/>
      <c r="M50" s="129">
        <v>0</v>
      </c>
      <c r="N50" s="129">
        <v>0</v>
      </c>
      <c r="O50" s="129">
        <v>0</v>
      </c>
      <c r="P50" s="129">
        <f t="shared" si="12"/>
        <v>0</v>
      </c>
      <c r="Q50" s="150"/>
      <c r="R50" s="129">
        <v>0</v>
      </c>
      <c r="S50" s="129">
        <v>0</v>
      </c>
      <c r="T50" s="129">
        <v>965</v>
      </c>
      <c r="U50" s="129">
        <f t="shared" si="13"/>
        <v>965</v>
      </c>
      <c r="V50" s="150"/>
      <c r="W50" s="40">
        <v>0</v>
      </c>
      <c r="X50" s="40">
        <v>0</v>
      </c>
      <c r="Y50" s="40">
        <v>0</v>
      </c>
      <c r="Z50" s="40">
        <f t="shared" si="14"/>
        <v>0</v>
      </c>
      <c r="AA50" s="203"/>
      <c r="AB50" s="203"/>
      <c r="AC50" s="203"/>
      <c r="AD50" s="203"/>
      <c r="AE50" s="203"/>
      <c r="AF50" s="203"/>
      <c r="AG50" s="203"/>
    </row>
    <row r="51" spans="2:33" ht="16.5" customHeight="1" thickBot="1" thickTop="1">
      <c r="B51" s="133" t="s">
        <v>112</v>
      </c>
      <c r="C51" s="129">
        <v>-1748</v>
      </c>
      <c r="D51" s="129">
        <v>-26</v>
      </c>
      <c r="E51" s="163">
        <v>12533</v>
      </c>
      <c r="F51" s="129">
        <f t="shared" si="10"/>
        <v>10759</v>
      </c>
      <c r="G51" s="150"/>
      <c r="H51" s="129">
        <v>-1418</v>
      </c>
      <c r="I51" s="129">
        <v>-11</v>
      </c>
      <c r="J51" s="129">
        <v>9217</v>
      </c>
      <c r="K51" s="129">
        <f t="shared" si="11"/>
        <v>7788</v>
      </c>
      <c r="L51" s="150"/>
      <c r="M51" s="129">
        <v>57</v>
      </c>
      <c r="N51" s="129">
        <v>-2</v>
      </c>
      <c r="O51" s="129">
        <v>1362</v>
      </c>
      <c r="P51" s="129">
        <f t="shared" si="12"/>
        <v>1417</v>
      </c>
      <c r="Q51" s="150"/>
      <c r="R51" s="129">
        <v>-390</v>
      </c>
      <c r="S51" s="129">
        <v>0</v>
      </c>
      <c r="T51" s="129">
        <v>1010</v>
      </c>
      <c r="U51" s="129">
        <f t="shared" si="13"/>
        <v>620</v>
      </c>
      <c r="V51" s="150"/>
      <c r="W51" s="129">
        <v>3</v>
      </c>
      <c r="X51" s="129">
        <v>-13</v>
      </c>
      <c r="Y51" s="129">
        <v>944</v>
      </c>
      <c r="Z51" s="129">
        <f t="shared" si="14"/>
        <v>934</v>
      </c>
      <c r="AA51" s="203"/>
      <c r="AB51" s="203"/>
      <c r="AC51" s="203"/>
      <c r="AD51" s="203"/>
      <c r="AE51" s="203"/>
      <c r="AF51" s="203"/>
      <c r="AG51" s="203"/>
    </row>
    <row r="52" spans="2:33" ht="16.5" customHeight="1" thickBot="1" thickTop="1">
      <c r="B52" s="133" t="s">
        <v>8</v>
      </c>
      <c r="C52" s="129">
        <v>0</v>
      </c>
      <c r="D52" s="129">
        <v>0</v>
      </c>
      <c r="E52" s="163">
        <v>-23630</v>
      </c>
      <c r="F52" s="129">
        <f t="shared" si="10"/>
        <v>-23630</v>
      </c>
      <c r="G52" s="150"/>
      <c r="H52" s="129">
        <v>0</v>
      </c>
      <c r="I52" s="129">
        <v>0</v>
      </c>
      <c r="J52" s="129">
        <v>-6879</v>
      </c>
      <c r="K52" s="129">
        <f t="shared" si="11"/>
        <v>-6879</v>
      </c>
      <c r="L52" s="150"/>
      <c r="M52" s="129">
        <v>0</v>
      </c>
      <c r="N52" s="129">
        <v>0</v>
      </c>
      <c r="O52" s="129">
        <v>-9738</v>
      </c>
      <c r="P52" s="129">
        <f t="shared" si="12"/>
        <v>-9738</v>
      </c>
      <c r="Q52" s="150"/>
      <c r="R52" s="129">
        <v>0</v>
      </c>
      <c r="S52" s="129">
        <v>0</v>
      </c>
      <c r="T52" s="129">
        <v>-8850</v>
      </c>
      <c r="U52" s="129">
        <f t="shared" si="13"/>
        <v>-8850</v>
      </c>
      <c r="V52" s="150"/>
      <c r="W52" s="129">
        <v>0</v>
      </c>
      <c r="X52" s="129">
        <v>0</v>
      </c>
      <c r="Y52" s="129">
        <v>1837</v>
      </c>
      <c r="Z52" s="129">
        <f t="shared" si="14"/>
        <v>1837</v>
      </c>
      <c r="AA52" s="203"/>
      <c r="AB52" s="203"/>
      <c r="AC52" s="203"/>
      <c r="AD52" s="203"/>
      <c r="AE52" s="203"/>
      <c r="AF52" s="203"/>
      <c r="AG52" s="203"/>
    </row>
    <row r="53" spans="2:33" ht="16.5" customHeight="1" thickBot="1" thickTop="1">
      <c r="B53" s="130" t="s">
        <v>12</v>
      </c>
      <c r="C53" s="123">
        <f>SUM(C49:C52)</f>
        <v>95960</v>
      </c>
      <c r="D53" s="123">
        <f>SUM(D49:D52)</f>
        <v>33902</v>
      </c>
      <c r="E53" s="123">
        <f>SUM(E49:E52)</f>
        <v>-40665</v>
      </c>
      <c r="F53" s="140">
        <f t="shared" si="10"/>
        <v>89197</v>
      </c>
      <c r="G53" s="197"/>
      <c r="H53" s="123">
        <f>SUM(H49:H52)</f>
        <v>12890</v>
      </c>
      <c r="I53" s="123">
        <f>SUM(I49:I52)</f>
        <v>8173</v>
      </c>
      <c r="J53" s="123">
        <f>SUM(J49:J52)</f>
        <v>1969</v>
      </c>
      <c r="K53" s="140">
        <f t="shared" si="11"/>
        <v>23032</v>
      </c>
      <c r="L53" s="197"/>
      <c r="M53" s="123">
        <f>SUM(M49:M52)</f>
        <v>45567</v>
      </c>
      <c r="N53" s="123">
        <f>SUM(N49:N52)</f>
        <v>11401</v>
      </c>
      <c r="O53" s="123">
        <f>SUM(O49:O52)</f>
        <v>-17088</v>
      </c>
      <c r="P53" s="140">
        <f t="shared" si="12"/>
        <v>39880</v>
      </c>
      <c r="Q53" s="197"/>
      <c r="R53" s="123">
        <f>SUM(R49:R52)</f>
        <v>42678</v>
      </c>
      <c r="S53" s="123">
        <f>SUM(S49:S52)</f>
        <v>11906</v>
      </c>
      <c r="T53" s="123">
        <f>SUM(T49:T52)</f>
        <v>-18343</v>
      </c>
      <c r="U53" s="140">
        <f t="shared" si="13"/>
        <v>36241</v>
      </c>
      <c r="V53" s="197"/>
      <c r="W53" s="123">
        <v>-5175</v>
      </c>
      <c r="X53" s="123">
        <v>2422</v>
      </c>
      <c r="Y53" s="123">
        <v>-7203</v>
      </c>
      <c r="Z53" s="123">
        <f t="shared" si="14"/>
        <v>-9956</v>
      </c>
      <c r="AA53" s="203"/>
      <c r="AB53" s="203"/>
      <c r="AC53" s="203"/>
      <c r="AD53" s="203"/>
      <c r="AE53" s="203"/>
      <c r="AF53" s="203"/>
      <c r="AG53" s="203"/>
    </row>
    <row r="54" spans="2:33" ht="13.5" thickBot="1" thickTop="1">
      <c r="B54" s="133"/>
      <c r="C54" s="141"/>
      <c r="D54" s="141"/>
      <c r="E54" s="141"/>
      <c r="F54" s="141"/>
      <c r="G54" s="198"/>
      <c r="H54" s="141"/>
      <c r="I54" s="141"/>
      <c r="J54" s="141"/>
      <c r="K54" s="141"/>
      <c r="L54" s="198"/>
      <c r="M54" s="141"/>
      <c r="N54" s="141"/>
      <c r="O54" s="141"/>
      <c r="P54" s="141"/>
      <c r="Q54" s="198"/>
      <c r="R54" s="141"/>
      <c r="S54" s="141"/>
      <c r="T54" s="141"/>
      <c r="U54" s="141">
        <f t="shared" si="13"/>
        <v>0</v>
      </c>
      <c r="V54" s="198"/>
      <c r="W54" s="129"/>
      <c r="X54" s="129"/>
      <c r="Y54" s="129"/>
      <c r="Z54" s="129">
        <f t="shared" si="14"/>
        <v>0</v>
      </c>
      <c r="AA54" s="203"/>
      <c r="AB54" s="203"/>
      <c r="AC54" s="203"/>
      <c r="AD54" s="203"/>
      <c r="AE54" s="203"/>
      <c r="AF54" s="203"/>
      <c r="AG54" s="203"/>
    </row>
    <row r="55" spans="2:33" ht="16.5" customHeight="1" thickBot="1" thickTop="1">
      <c r="B55" s="133" t="s">
        <v>113</v>
      </c>
      <c r="C55" s="142">
        <v>102793</v>
      </c>
      <c r="D55" s="142">
        <v>5772</v>
      </c>
      <c r="E55" s="142">
        <v>3686</v>
      </c>
      <c r="F55" s="129">
        <f t="shared" si="10"/>
        <v>112251</v>
      </c>
      <c r="G55" s="150"/>
      <c r="H55" s="142">
        <f>C55-M55-R55-W55</f>
        <v>42475</v>
      </c>
      <c r="I55" s="142">
        <f>D55-N55-S55-X55</f>
        <v>3976</v>
      </c>
      <c r="J55" s="142">
        <f>E55-O55-T55-Y55</f>
        <v>1996</v>
      </c>
      <c r="K55" s="129">
        <f>SUM(H55:J55)</f>
        <v>48447</v>
      </c>
      <c r="L55" s="150"/>
      <c r="M55" s="142">
        <v>19537</v>
      </c>
      <c r="N55" s="142">
        <v>1064</v>
      </c>
      <c r="O55" s="142">
        <v>701</v>
      </c>
      <c r="P55" s="129">
        <f>SUM(M55:O55)</f>
        <v>21302</v>
      </c>
      <c r="Q55" s="150"/>
      <c r="R55" s="142">
        <v>23310</v>
      </c>
      <c r="S55" s="142">
        <v>417</v>
      </c>
      <c r="T55" s="142">
        <v>927</v>
      </c>
      <c r="U55" s="129">
        <f t="shared" si="13"/>
        <v>24654</v>
      </c>
      <c r="V55" s="200"/>
      <c r="W55" s="142">
        <v>17471</v>
      </c>
      <c r="X55" s="142">
        <v>315</v>
      </c>
      <c r="Y55" s="142">
        <v>62</v>
      </c>
      <c r="Z55" s="142">
        <f t="shared" si="14"/>
        <v>17848</v>
      </c>
      <c r="AA55" s="203"/>
      <c r="AB55" s="203"/>
      <c r="AC55" s="203"/>
      <c r="AD55" s="203"/>
      <c r="AE55" s="203"/>
      <c r="AF55" s="203"/>
      <c r="AG55" s="203"/>
    </row>
    <row r="56" ht="12.75" thickTop="1">
      <c r="R56" s="204"/>
    </row>
    <row r="57" spans="6:18" ht="12">
      <c r="F57" s="203"/>
      <c r="K57" s="203"/>
      <c r="R57" s="204"/>
    </row>
    <row r="58" spans="6:11" ht="12">
      <c r="F58" s="203"/>
      <c r="K58" s="203"/>
    </row>
    <row r="59" spans="6:11" ht="12">
      <c r="F59" s="203"/>
      <c r="K59" s="203"/>
    </row>
    <row r="60" spans="6:11" ht="12">
      <c r="F60" s="203"/>
      <c r="K60" s="203"/>
    </row>
    <row r="61" spans="6:11" ht="12">
      <c r="F61" s="203"/>
      <c r="K61" s="203"/>
    </row>
    <row r="62" spans="6:11" ht="12">
      <c r="F62" s="203"/>
      <c r="K62" s="203"/>
    </row>
    <row r="63" spans="6:11" ht="12">
      <c r="F63" s="203"/>
      <c r="K63" s="203"/>
    </row>
    <row r="70" spans="4:10" ht="15">
      <c r="D70" s="223"/>
      <c r="E70" s="223"/>
      <c r="F70" s="223"/>
      <c r="G70" s="223"/>
      <c r="H70" s="223"/>
      <c r="I70" s="224"/>
      <c r="J70" s="223"/>
    </row>
    <row r="71" spans="4:10" ht="15">
      <c r="D71" s="225"/>
      <c r="E71" s="225"/>
      <c r="F71" s="225"/>
      <c r="G71" s="225"/>
      <c r="H71" s="225"/>
      <c r="I71" s="224"/>
      <c r="J71" s="225"/>
    </row>
    <row r="72" spans="3:10" ht="15">
      <c r="C72" s="204"/>
      <c r="D72" s="235"/>
      <c r="E72" s="235"/>
      <c r="F72" s="204"/>
      <c r="G72" s="235"/>
      <c r="H72" s="236"/>
      <c r="J72" s="225"/>
    </row>
    <row r="73" spans="3:10" ht="15">
      <c r="C73" s="204"/>
      <c r="D73" s="237"/>
      <c r="E73" s="237"/>
      <c r="F73" s="204"/>
      <c r="G73" s="237"/>
      <c r="H73" s="236"/>
      <c r="J73" s="223"/>
    </row>
    <row r="74" spans="3:8" ht="12">
      <c r="C74" s="204"/>
      <c r="D74" s="204"/>
      <c r="E74" s="204"/>
      <c r="F74" s="204"/>
      <c r="G74" s="204"/>
      <c r="H74" s="204"/>
    </row>
    <row r="75" spans="3:8" ht="12">
      <c r="C75" s="204"/>
      <c r="D75" s="204"/>
      <c r="E75" s="204"/>
      <c r="F75" s="204"/>
      <c r="G75" s="204"/>
      <c r="H75" s="204"/>
    </row>
    <row r="76" spans="3:8" ht="12">
      <c r="C76" s="204"/>
      <c r="D76" s="204"/>
      <c r="E76" s="204"/>
      <c r="F76" s="204"/>
      <c r="G76" s="204"/>
      <c r="H76" s="204"/>
    </row>
    <row r="77" spans="3:8" ht="12">
      <c r="C77" s="204"/>
      <c r="D77" s="204"/>
      <c r="E77" s="204"/>
      <c r="F77" s="204"/>
      <c r="G77" s="204"/>
      <c r="H77" s="204"/>
    </row>
    <row r="78" spans="3:8" ht="12">
      <c r="C78" s="204"/>
      <c r="D78" s="204"/>
      <c r="E78" s="204"/>
      <c r="F78" s="204"/>
      <c r="G78" s="204"/>
      <c r="H78" s="204"/>
    </row>
    <row r="79" spans="3:8" ht="12">
      <c r="C79" s="204"/>
      <c r="D79" s="204"/>
      <c r="E79" s="204"/>
      <c r="F79" s="204"/>
      <c r="G79" s="204"/>
      <c r="H79" s="204"/>
    </row>
    <row r="80" spans="3:8" ht="12">
      <c r="C80" s="204"/>
      <c r="D80" s="204"/>
      <c r="E80" s="204"/>
      <c r="F80" s="204"/>
      <c r="G80" s="204"/>
      <c r="H80" s="204"/>
    </row>
    <row r="81" spans="3:8" ht="12">
      <c r="C81" s="204"/>
      <c r="D81" s="204"/>
      <c r="E81" s="204"/>
      <c r="F81" s="204"/>
      <c r="G81" s="204"/>
      <c r="H81" s="204"/>
    </row>
    <row r="82" spans="3:8" ht="12">
      <c r="C82" s="204"/>
      <c r="D82" s="204"/>
      <c r="E82" s="204"/>
      <c r="F82" s="204"/>
      <c r="G82" s="204"/>
      <c r="H82" s="204"/>
    </row>
    <row r="83" spans="3:8" ht="12">
      <c r="C83" s="204"/>
      <c r="D83" s="204"/>
      <c r="E83" s="204"/>
      <c r="F83" s="204"/>
      <c r="G83" s="204"/>
      <c r="H83" s="204"/>
    </row>
    <row r="84" spans="3:8" ht="12">
      <c r="C84" s="204"/>
      <c r="D84" s="204"/>
      <c r="E84" s="204"/>
      <c r="F84" s="204"/>
      <c r="G84" s="204"/>
      <c r="H84" s="204"/>
    </row>
    <row r="85" spans="3:8" ht="12">
      <c r="C85" s="204"/>
      <c r="D85" s="204"/>
      <c r="E85" s="204"/>
      <c r="F85" s="204"/>
      <c r="G85" s="204"/>
      <c r="H85" s="204"/>
    </row>
    <row r="86" spans="3:8" ht="12">
      <c r="C86" s="204"/>
      <c r="D86" s="204"/>
      <c r="E86" s="204"/>
      <c r="F86" s="204"/>
      <c r="G86" s="204"/>
      <c r="H86" s="204"/>
    </row>
    <row r="87" spans="3:8" ht="12">
      <c r="C87" s="204"/>
      <c r="D87" s="204"/>
      <c r="E87" s="204"/>
      <c r="F87" s="204"/>
      <c r="G87" s="204"/>
      <c r="H87" s="204"/>
    </row>
    <row r="88" spans="3:8" ht="12">
      <c r="C88" s="204"/>
      <c r="D88" s="204"/>
      <c r="E88" s="204"/>
      <c r="F88" s="204"/>
      <c r="G88" s="204"/>
      <c r="H88" s="204"/>
    </row>
  </sheetData>
  <sheetProtection/>
  <mergeCells count="33">
    <mergeCell ref="B40:B41"/>
    <mergeCell ref="C40:E40"/>
    <mergeCell ref="F40:F41"/>
    <mergeCell ref="B4:B5"/>
    <mergeCell ref="C4:E4"/>
    <mergeCell ref="F4:F5"/>
    <mergeCell ref="B22:B23"/>
    <mergeCell ref="C22:E22"/>
    <mergeCell ref="F22:F23"/>
    <mergeCell ref="M4:O4"/>
    <mergeCell ref="P4:P5"/>
    <mergeCell ref="M22:O22"/>
    <mergeCell ref="P22:P23"/>
    <mergeCell ref="M40:O40"/>
    <mergeCell ref="P40:P41"/>
    <mergeCell ref="R40:T40"/>
    <mergeCell ref="U40:U41"/>
    <mergeCell ref="W4:Y4"/>
    <mergeCell ref="Z4:Z5"/>
    <mergeCell ref="W22:Y22"/>
    <mergeCell ref="Z22:Z23"/>
    <mergeCell ref="W40:Y40"/>
    <mergeCell ref="Z40:Z41"/>
    <mergeCell ref="R4:T4"/>
    <mergeCell ref="U4:U5"/>
    <mergeCell ref="R22:T22"/>
    <mergeCell ref="U22:U23"/>
    <mergeCell ref="H4:J4"/>
    <mergeCell ref="K4:K5"/>
    <mergeCell ref="H22:J22"/>
    <mergeCell ref="K22:K23"/>
    <mergeCell ref="H40:J40"/>
    <mergeCell ref="K40:K41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10.875" defaultRowHeight="15.75" outlineLevelCol="1"/>
  <cols>
    <col min="1" max="1" width="5.00390625" style="2" customWidth="1"/>
    <col min="2" max="2" width="48.625" style="5" customWidth="1"/>
    <col min="3" max="6" width="14.875" style="2" customWidth="1"/>
    <col min="7" max="7" width="3.625" style="2" customWidth="1"/>
    <col min="8" max="11" width="14.875" style="2" hidden="1" customWidth="1" outlineLevel="1"/>
    <col min="12" max="12" width="3.625" style="2" customWidth="1" collapsed="1"/>
    <col min="13" max="16" width="14.875" style="2" hidden="1" customWidth="1" outlineLevel="1"/>
    <col min="17" max="17" width="3.625" style="2" customWidth="1" collapsed="1"/>
    <col min="18" max="21" width="14.875" style="2" hidden="1" customWidth="1" outlineLevel="1"/>
    <col min="22" max="22" width="3.625" style="2" customWidth="1" collapsed="1"/>
    <col min="23" max="26" width="14.875" style="2" hidden="1" customWidth="1" outlineLevel="1"/>
    <col min="27" max="27" width="3.625" style="2" customWidth="1" collapsed="1"/>
    <col min="28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228" t="s">
        <v>162</v>
      </c>
    </row>
    <row r="4" spans="2:26" s="40" customFormat="1" ht="22.5" customHeight="1" thickBot="1" thickTop="1">
      <c r="B4" s="273"/>
      <c r="C4" s="267">
        <v>2015</v>
      </c>
      <c r="D4" s="254">
        <v>2014</v>
      </c>
      <c r="E4" s="266"/>
      <c r="F4" s="267" t="s">
        <v>290</v>
      </c>
      <c r="H4" s="267" t="s">
        <v>272</v>
      </c>
      <c r="I4" s="254" t="s">
        <v>273</v>
      </c>
      <c r="J4" s="266"/>
      <c r="K4" s="267" t="s">
        <v>283</v>
      </c>
      <c r="M4" s="267" t="s">
        <v>187</v>
      </c>
      <c r="N4" s="254" t="s">
        <v>188</v>
      </c>
      <c r="O4" s="266"/>
      <c r="P4" s="267" t="s">
        <v>214</v>
      </c>
      <c r="R4" s="267" t="s">
        <v>215</v>
      </c>
      <c r="S4" s="254" t="s">
        <v>217</v>
      </c>
      <c r="T4" s="266"/>
      <c r="U4" s="267" t="s">
        <v>234</v>
      </c>
      <c r="W4" s="267" t="s">
        <v>216</v>
      </c>
      <c r="X4" s="254" t="s">
        <v>218</v>
      </c>
      <c r="Y4" s="266"/>
      <c r="Z4" s="267" t="s">
        <v>235</v>
      </c>
    </row>
    <row r="5" spans="2:26" s="40" customFormat="1" ht="22.5" customHeight="1" thickBot="1" thickTop="1">
      <c r="B5" s="274"/>
      <c r="C5" s="268"/>
      <c r="D5" s="25" t="s">
        <v>125</v>
      </c>
      <c r="E5" s="25" t="s">
        <v>124</v>
      </c>
      <c r="F5" s="268"/>
      <c r="H5" s="268"/>
      <c r="I5" s="220" t="s">
        <v>125</v>
      </c>
      <c r="J5" s="220" t="s">
        <v>124</v>
      </c>
      <c r="K5" s="268"/>
      <c r="M5" s="268"/>
      <c r="N5" s="25" t="s">
        <v>125</v>
      </c>
      <c r="O5" s="25" t="s">
        <v>124</v>
      </c>
      <c r="P5" s="268"/>
      <c r="R5" s="268"/>
      <c r="S5" s="25" t="s">
        <v>125</v>
      </c>
      <c r="T5" s="25" t="s">
        <v>124</v>
      </c>
      <c r="U5" s="268"/>
      <c r="W5" s="268"/>
      <c r="X5" s="25" t="s">
        <v>125</v>
      </c>
      <c r="Y5" s="25" t="s">
        <v>124</v>
      </c>
      <c r="Z5" s="268"/>
    </row>
    <row r="6" spans="2:31" s="40" customFormat="1" ht="16.5" customHeight="1" thickBot="1" thickTop="1">
      <c r="B6" s="26" t="s">
        <v>34</v>
      </c>
      <c r="C6" s="27">
        <v>1262726</v>
      </c>
      <c r="D6" s="28">
        <v>707785</v>
      </c>
      <c r="E6" s="29">
        <v>1165515</v>
      </c>
      <c r="F6" s="30">
        <f>C6/E6-1</f>
        <v>0.08340604797021056</v>
      </c>
      <c r="H6" s="27">
        <v>308197</v>
      </c>
      <c r="I6" s="28">
        <v>176841</v>
      </c>
      <c r="J6" s="29">
        <v>293925</v>
      </c>
      <c r="K6" s="30">
        <f>H6/J6-1</f>
        <v>0.04855660457599731</v>
      </c>
      <c r="M6" s="27">
        <v>362903</v>
      </c>
      <c r="N6" s="28">
        <v>204160</v>
      </c>
      <c r="O6" s="29">
        <v>337725</v>
      </c>
      <c r="P6" s="30">
        <f>M6/O6-1</f>
        <v>0.07455178029461851</v>
      </c>
      <c r="R6" s="27">
        <v>362425</v>
      </c>
      <c r="S6" s="28">
        <v>198290</v>
      </c>
      <c r="T6" s="29">
        <v>330308</v>
      </c>
      <c r="U6" s="30">
        <f>R6/T6-1</f>
        <v>0.09723349116582103</v>
      </c>
      <c r="W6" s="27">
        <v>229201</v>
      </c>
      <c r="X6" s="28">
        <v>128494</v>
      </c>
      <c r="Y6" s="29">
        <v>203557</v>
      </c>
      <c r="Z6" s="30">
        <f>W6/Y6-1</f>
        <v>0.12597945538596078</v>
      </c>
      <c r="AB6" s="203"/>
      <c r="AC6" s="203"/>
      <c r="AD6" s="203"/>
      <c r="AE6" s="203"/>
    </row>
    <row r="7" spans="2:31" s="40" customFormat="1" ht="16.5" customHeight="1" thickBot="1" thickTop="1">
      <c r="B7" s="31" t="s">
        <v>108</v>
      </c>
      <c r="C7" s="32">
        <v>431411</v>
      </c>
      <c r="D7" s="33">
        <v>212452</v>
      </c>
      <c r="E7" s="34">
        <v>387823</v>
      </c>
      <c r="F7" s="30">
        <f aca="true" t="shared" si="0" ref="F7:F12">C7/E7-1</f>
        <v>0.11239147755548284</v>
      </c>
      <c r="H7" s="27">
        <v>92088</v>
      </c>
      <c r="I7" s="28">
        <v>48806</v>
      </c>
      <c r="J7" s="29">
        <v>89835</v>
      </c>
      <c r="K7" s="30">
        <f>H7/J7-1</f>
        <v>0.02507931207213221</v>
      </c>
      <c r="M7" s="27">
        <v>146163</v>
      </c>
      <c r="N7" s="35">
        <v>75202</v>
      </c>
      <c r="O7" s="34">
        <v>132951</v>
      </c>
      <c r="P7" s="30">
        <f>M7/O7-1</f>
        <v>0.09937495769117954</v>
      </c>
      <c r="R7" s="244">
        <v>150264</v>
      </c>
      <c r="S7" s="245">
        <v>71981</v>
      </c>
      <c r="T7" s="163">
        <v>134185</v>
      </c>
      <c r="U7" s="30">
        <f aca="true" t="shared" si="1" ref="U7:U12">R7/T7-1</f>
        <v>0.11982710437083122</v>
      </c>
      <c r="W7" s="32">
        <v>42896</v>
      </c>
      <c r="X7" s="35">
        <v>16463</v>
      </c>
      <c r="Y7" s="34">
        <v>30852</v>
      </c>
      <c r="Z7" s="30">
        <f>W7/Y7-1</f>
        <v>0.39037987812783603</v>
      </c>
      <c r="AB7" s="203"/>
      <c r="AC7" s="203"/>
      <c r="AD7" s="203"/>
      <c r="AE7" s="203"/>
    </row>
    <row r="8" spans="2:31" s="40" customFormat="1" ht="16.5" customHeight="1" thickBot="1" thickTop="1">
      <c r="B8" s="31" t="s">
        <v>39</v>
      </c>
      <c r="C8" s="32">
        <v>329266</v>
      </c>
      <c r="D8" s="35">
        <v>207844</v>
      </c>
      <c r="E8" s="34">
        <v>288189</v>
      </c>
      <c r="F8" s="30">
        <f t="shared" si="0"/>
        <v>0.14253493367199987</v>
      </c>
      <c r="H8" s="27">
        <v>66013</v>
      </c>
      <c r="I8" s="28">
        <v>47647</v>
      </c>
      <c r="J8" s="29">
        <v>64761</v>
      </c>
      <c r="K8" s="30">
        <f>H8/J8-1</f>
        <v>0.019332623029292284</v>
      </c>
      <c r="M8" s="27">
        <v>120135</v>
      </c>
      <c r="N8" s="35">
        <v>74051</v>
      </c>
      <c r="O8" s="34">
        <v>107297</v>
      </c>
      <c r="P8" s="30">
        <f>M8/O8-1</f>
        <v>0.11964919802044793</v>
      </c>
      <c r="R8" s="244">
        <v>124844</v>
      </c>
      <c r="S8" s="245">
        <v>70836</v>
      </c>
      <c r="T8" s="163">
        <v>109744</v>
      </c>
      <c r="U8" s="30">
        <f t="shared" si="1"/>
        <v>0.13759294357778096</v>
      </c>
      <c r="W8" s="32">
        <v>18274</v>
      </c>
      <c r="X8" s="35">
        <v>15310</v>
      </c>
      <c r="Y8" s="34">
        <v>6387</v>
      </c>
      <c r="Z8" s="30">
        <f>W8/Y8-1</f>
        <v>1.8611241584468452</v>
      </c>
      <c r="AB8" s="203"/>
      <c r="AC8" s="203"/>
      <c r="AD8" s="203"/>
      <c r="AE8" s="203"/>
    </row>
    <row r="9" spans="2:31" s="40" customFormat="1" ht="24" customHeight="1" thickBot="1" thickTop="1">
      <c r="B9" s="31" t="s">
        <v>157</v>
      </c>
      <c r="C9" s="32">
        <v>189963</v>
      </c>
      <c r="D9" s="35">
        <v>96450</v>
      </c>
      <c r="E9" s="34">
        <v>151308</v>
      </c>
      <c r="F9" s="30">
        <f t="shared" si="0"/>
        <v>0.2554722817035451</v>
      </c>
      <c r="H9" s="27">
        <v>30656</v>
      </c>
      <c r="I9" s="28">
        <v>19484</v>
      </c>
      <c r="J9" s="29">
        <v>31102</v>
      </c>
      <c r="K9" s="30">
        <f>H9/J9-1</f>
        <v>-0.014339913831907913</v>
      </c>
      <c r="M9" s="27">
        <v>85377</v>
      </c>
      <c r="N9" s="35">
        <v>46187</v>
      </c>
      <c r="O9" s="34">
        <v>73008</v>
      </c>
      <c r="P9" s="30">
        <f>M9/O9-1</f>
        <v>0.16941978961209725</v>
      </c>
      <c r="R9" s="244">
        <v>89985</v>
      </c>
      <c r="S9" s="245">
        <v>43506</v>
      </c>
      <c r="T9" s="163">
        <v>75883</v>
      </c>
      <c r="U9" s="30">
        <f t="shared" si="1"/>
        <v>0.1858387254062175</v>
      </c>
      <c r="W9" s="32">
        <v>-16055</v>
      </c>
      <c r="X9" s="35">
        <v>-12727</v>
      </c>
      <c r="Y9" s="34">
        <v>-28685</v>
      </c>
      <c r="Z9" s="30">
        <v>0.44</v>
      </c>
      <c r="AB9" s="203"/>
      <c r="AC9" s="203"/>
      <c r="AD9" s="203"/>
      <c r="AE9" s="203"/>
    </row>
    <row r="10" spans="2:31" s="40" customFormat="1" ht="16.5" customHeight="1" thickBot="1" thickTop="1">
      <c r="B10" s="31" t="s">
        <v>145</v>
      </c>
      <c r="C10" s="32">
        <v>221683</v>
      </c>
      <c r="D10" s="35">
        <v>101103</v>
      </c>
      <c r="E10" s="34">
        <v>139274.25644816668</v>
      </c>
      <c r="F10" s="30">
        <f t="shared" si="0"/>
        <v>0.5917011919751527</v>
      </c>
      <c r="H10" s="27">
        <v>55004</v>
      </c>
      <c r="I10" s="28">
        <v>22123</v>
      </c>
      <c r="J10" s="29">
        <v>14482.256448166678</v>
      </c>
      <c r="K10" s="30">
        <f>H10/J10-1</f>
        <v>2.798026930186215</v>
      </c>
      <c r="M10" s="27">
        <v>95328</v>
      </c>
      <c r="N10" s="35">
        <v>48201</v>
      </c>
      <c r="O10" s="34">
        <v>74985</v>
      </c>
      <c r="P10" s="30">
        <f>M10/O10-1</f>
        <v>0.2712942588517704</v>
      </c>
      <c r="R10" s="244">
        <v>89862</v>
      </c>
      <c r="S10" s="245">
        <v>43506</v>
      </c>
      <c r="T10" s="163">
        <v>78492</v>
      </c>
      <c r="U10" s="30">
        <f t="shared" si="1"/>
        <v>0.14485552667787793</v>
      </c>
      <c r="W10" s="32">
        <v>-18511</v>
      </c>
      <c r="X10" s="35">
        <v>-12727</v>
      </c>
      <c r="Y10" s="34">
        <v>-28685</v>
      </c>
      <c r="Z10" s="30">
        <v>0.355</v>
      </c>
      <c r="AB10" s="203"/>
      <c r="AC10" s="203"/>
      <c r="AD10" s="203"/>
      <c r="AE10" s="203"/>
    </row>
    <row r="11" spans="2:31" s="40" customFormat="1" ht="16.5" customHeight="1" thickBot="1" thickTop="1">
      <c r="B11" s="36" t="s">
        <v>146</v>
      </c>
      <c r="C11" s="37">
        <v>-9518</v>
      </c>
      <c r="D11" s="38">
        <v>11724</v>
      </c>
      <c r="E11" s="39">
        <v>9994.743551833322</v>
      </c>
      <c r="F11" s="30" t="s">
        <v>158</v>
      </c>
      <c r="H11" s="243">
        <v>-3503</v>
      </c>
      <c r="I11" s="38">
        <v>7788</v>
      </c>
      <c r="J11" s="39">
        <v>7970.743551833322</v>
      </c>
      <c r="K11" s="30" t="s">
        <v>158</v>
      </c>
      <c r="M11" s="27">
        <v>-3069</v>
      </c>
      <c r="N11" s="43">
        <v>1417</v>
      </c>
      <c r="O11" s="37">
        <v>1062</v>
      </c>
      <c r="P11" s="30" t="s">
        <v>158</v>
      </c>
      <c r="R11" s="246">
        <v>776</v>
      </c>
      <c r="S11" s="247">
        <v>1585</v>
      </c>
      <c r="T11" s="246">
        <v>1019</v>
      </c>
      <c r="U11" s="30">
        <f t="shared" si="1"/>
        <v>-0.23846908734052996</v>
      </c>
      <c r="W11" s="37">
        <v>-3722</v>
      </c>
      <c r="X11" s="43">
        <v>934</v>
      </c>
      <c r="Y11" s="37">
        <v>-57</v>
      </c>
      <c r="Z11" s="30" t="s">
        <v>158</v>
      </c>
      <c r="AB11" s="203"/>
      <c r="AC11" s="203"/>
      <c r="AD11" s="203"/>
      <c r="AE11" s="203"/>
    </row>
    <row r="12" spans="2:31" s="40" customFormat="1" ht="16.5" customHeight="1" thickBot="1" thickTop="1">
      <c r="B12" s="31" t="s">
        <v>171</v>
      </c>
      <c r="C12" s="32">
        <v>212165</v>
      </c>
      <c r="D12" s="33">
        <v>112827</v>
      </c>
      <c r="E12" s="34">
        <v>149269</v>
      </c>
      <c r="F12" s="30">
        <f t="shared" si="0"/>
        <v>0.42136009486229553</v>
      </c>
      <c r="H12" s="27">
        <v>51501</v>
      </c>
      <c r="I12" s="28">
        <v>29911</v>
      </c>
      <c r="J12" s="29">
        <v>22453</v>
      </c>
      <c r="K12" s="30">
        <f>H12/J12-1</f>
        <v>1.2937246693092237</v>
      </c>
      <c r="M12" s="27">
        <v>92259</v>
      </c>
      <c r="N12" s="33">
        <v>49618</v>
      </c>
      <c r="O12" s="34">
        <v>76047</v>
      </c>
      <c r="P12" s="30">
        <f>M12/O12-1</f>
        <v>0.2131839520296659</v>
      </c>
      <c r="R12" s="244">
        <v>90638</v>
      </c>
      <c r="S12" s="248">
        <v>45091</v>
      </c>
      <c r="T12" s="163">
        <v>79511</v>
      </c>
      <c r="U12" s="30">
        <f t="shared" si="1"/>
        <v>0.13994290098225393</v>
      </c>
      <c r="W12" s="32">
        <v>-22233</v>
      </c>
      <c r="X12" s="33">
        <v>-11793</v>
      </c>
      <c r="Y12" s="34">
        <v>-28742</v>
      </c>
      <c r="Z12" s="30">
        <v>0.226</v>
      </c>
      <c r="AB12" s="203"/>
      <c r="AC12" s="203"/>
      <c r="AD12" s="203"/>
      <c r="AE12" s="203"/>
    </row>
    <row r="13" s="40" customFormat="1" ht="12.75" thickTop="1">
      <c r="B13" s="24"/>
    </row>
    <row r="14" spans="2:3" s="40" customFormat="1" ht="15" customHeight="1">
      <c r="B14" s="24"/>
      <c r="C14" s="24"/>
    </row>
    <row r="15" spans="2:26" s="40" customFormat="1" ht="16.5" customHeight="1" thickBot="1">
      <c r="B15" s="275" t="s">
        <v>233</v>
      </c>
      <c r="C15" s="269">
        <v>2015</v>
      </c>
      <c r="D15" s="270"/>
      <c r="E15" s="270"/>
      <c r="F15" s="271"/>
      <c r="H15" s="269" t="s">
        <v>272</v>
      </c>
      <c r="I15" s="270"/>
      <c r="J15" s="270"/>
      <c r="K15" s="271"/>
      <c r="M15" s="269" t="s">
        <v>187</v>
      </c>
      <c r="N15" s="270"/>
      <c r="O15" s="270"/>
      <c r="P15" s="271"/>
      <c r="R15" s="269" t="s">
        <v>215</v>
      </c>
      <c r="S15" s="270"/>
      <c r="T15" s="270"/>
      <c r="U15" s="271"/>
      <c r="W15" s="269" t="s">
        <v>216</v>
      </c>
      <c r="X15" s="270"/>
      <c r="Y15" s="270"/>
      <c r="Z15" s="271"/>
    </row>
    <row r="16" spans="2:26" s="40" customFormat="1" ht="22.5" customHeight="1" thickTop="1">
      <c r="B16" s="275"/>
      <c r="C16" s="272" t="s">
        <v>115</v>
      </c>
      <c r="D16" s="272" t="s">
        <v>116</v>
      </c>
      <c r="E16" s="272" t="s">
        <v>117</v>
      </c>
      <c r="F16" s="272" t="s">
        <v>118</v>
      </c>
      <c r="H16" s="272" t="s">
        <v>115</v>
      </c>
      <c r="I16" s="272" t="s">
        <v>116</v>
      </c>
      <c r="J16" s="272" t="s">
        <v>117</v>
      </c>
      <c r="K16" s="272" t="s">
        <v>118</v>
      </c>
      <c r="M16" s="272" t="s">
        <v>115</v>
      </c>
      <c r="N16" s="272" t="s">
        <v>116</v>
      </c>
      <c r="O16" s="272" t="s">
        <v>117</v>
      </c>
      <c r="P16" s="272" t="s">
        <v>118</v>
      </c>
      <c r="R16" s="272" t="s">
        <v>115</v>
      </c>
      <c r="S16" s="272" t="s">
        <v>116</v>
      </c>
      <c r="T16" s="272" t="s">
        <v>117</v>
      </c>
      <c r="U16" s="272" t="s">
        <v>118</v>
      </c>
      <c r="W16" s="272" t="s">
        <v>115</v>
      </c>
      <c r="X16" s="272" t="s">
        <v>116</v>
      </c>
      <c r="Y16" s="272" t="s">
        <v>117</v>
      </c>
      <c r="Z16" s="272" t="s">
        <v>118</v>
      </c>
    </row>
    <row r="17" spans="2:26" s="40" customFormat="1" ht="22.5" customHeight="1" thickBot="1">
      <c r="B17" s="276"/>
      <c r="C17" s="268"/>
      <c r="D17" s="268"/>
      <c r="E17" s="268"/>
      <c r="F17" s="268"/>
      <c r="H17" s="268"/>
      <c r="I17" s="268"/>
      <c r="J17" s="268"/>
      <c r="K17" s="268"/>
      <c r="M17" s="268"/>
      <c r="N17" s="268"/>
      <c r="O17" s="268"/>
      <c r="P17" s="268"/>
      <c r="R17" s="268"/>
      <c r="S17" s="268"/>
      <c r="T17" s="268"/>
      <c r="U17" s="268"/>
      <c r="W17" s="268"/>
      <c r="X17" s="268"/>
      <c r="Y17" s="268"/>
      <c r="Z17" s="268"/>
    </row>
    <row r="18" spans="2:26" s="40" customFormat="1" ht="16.5" customHeight="1" thickBot="1" thickTop="1">
      <c r="B18" s="41" t="s">
        <v>147</v>
      </c>
      <c r="C18" s="160">
        <v>797</v>
      </c>
      <c r="D18" s="160">
        <v>280.1</v>
      </c>
      <c r="E18" s="160">
        <v>105.2</v>
      </c>
      <c r="F18" s="160">
        <v>80.4</v>
      </c>
      <c r="H18" s="160">
        <v>192.09999999999997</v>
      </c>
      <c r="I18" s="160">
        <v>68.69999999999999</v>
      </c>
      <c r="J18" s="160">
        <v>26.100000000000012</v>
      </c>
      <c r="K18" s="160">
        <v>21.300000000000004</v>
      </c>
      <c r="M18" s="153">
        <v>224.7</v>
      </c>
      <c r="N18" s="153">
        <v>85.60000000000001</v>
      </c>
      <c r="O18" s="153">
        <v>31.299999999999997</v>
      </c>
      <c r="P18" s="153">
        <v>21.300000000000004</v>
      </c>
      <c r="R18" s="40">
        <v>226.5</v>
      </c>
      <c r="S18" s="40">
        <v>81.4</v>
      </c>
      <c r="T18" s="40">
        <v>32.599999999999994</v>
      </c>
      <c r="U18" s="40">
        <v>21.9</v>
      </c>
      <c r="W18" s="40">
        <v>153.7</v>
      </c>
      <c r="X18" s="40">
        <v>44.4</v>
      </c>
      <c r="Y18" s="40">
        <v>15.2</v>
      </c>
      <c r="Z18" s="40">
        <v>15.9</v>
      </c>
    </row>
    <row r="19" spans="2:26" s="40" customFormat="1" ht="16.5" customHeight="1" thickBot="1" thickTop="1">
      <c r="B19" s="12" t="s">
        <v>108</v>
      </c>
      <c r="C19" s="154">
        <v>258.5</v>
      </c>
      <c r="D19" s="154">
        <v>95.3</v>
      </c>
      <c r="E19" s="154">
        <v>48.3</v>
      </c>
      <c r="F19" s="154">
        <v>29.3</v>
      </c>
      <c r="G19" s="42"/>
      <c r="H19" s="160">
        <v>54.278000000000006</v>
      </c>
      <c r="I19" s="160">
        <v>19.499999999999996</v>
      </c>
      <c r="J19" s="160">
        <v>11.230999999999993</v>
      </c>
      <c r="K19" s="160">
        <v>7.1</v>
      </c>
      <c r="L19" s="42"/>
      <c r="M19" s="154">
        <v>86.99999999999999</v>
      </c>
      <c r="N19" s="154">
        <v>35.699999999999996</v>
      </c>
      <c r="O19" s="154">
        <v>15.700000000000003</v>
      </c>
      <c r="P19" s="154">
        <v>7.8</v>
      </c>
      <c r="Q19" s="42"/>
      <c r="R19" s="42">
        <v>88.722</v>
      </c>
      <c r="S19" s="42">
        <v>34.800000000000004</v>
      </c>
      <c r="T19" s="42">
        <v>17.469</v>
      </c>
      <c r="U19" s="42">
        <v>9.3</v>
      </c>
      <c r="V19" s="42"/>
      <c r="W19" s="42">
        <v>28.5</v>
      </c>
      <c r="X19" s="42">
        <v>5.3</v>
      </c>
      <c r="Y19" s="42">
        <v>3.9</v>
      </c>
      <c r="Z19" s="42">
        <v>5.1</v>
      </c>
    </row>
    <row r="20" s="40" customFormat="1" ht="12.75" thickTop="1">
      <c r="B20" s="24"/>
    </row>
    <row r="21" spans="2:6" ht="15">
      <c r="B21" s="24"/>
      <c r="C21" s="40"/>
      <c r="D21" s="40"/>
      <c r="E21" s="203"/>
      <c r="F21" s="40"/>
    </row>
    <row r="22" spans="2:6" ht="15">
      <c r="B22" s="24"/>
      <c r="C22" s="40"/>
      <c r="D22" s="40"/>
      <c r="E22" s="203"/>
      <c r="F22" s="40"/>
    </row>
    <row r="25" spans="9:16" ht="15">
      <c r="I25" s="223"/>
      <c r="J25" s="223"/>
      <c r="K25" s="223"/>
      <c r="L25" s="223"/>
      <c r="M25" s="223"/>
      <c r="N25" s="224"/>
      <c r="O25" s="223"/>
      <c r="P25" s="226"/>
    </row>
    <row r="26" spans="9:16" ht="15">
      <c r="I26" s="225"/>
      <c r="J26" s="225"/>
      <c r="K26" s="225"/>
      <c r="L26" s="225"/>
      <c r="M26" s="225"/>
      <c r="N26" s="224"/>
      <c r="O26" s="225"/>
      <c r="P26" s="226"/>
    </row>
    <row r="27" spans="9:16" ht="15">
      <c r="I27" s="225"/>
      <c r="J27" s="225"/>
      <c r="K27" s="225"/>
      <c r="L27" s="225"/>
      <c r="M27" s="225"/>
      <c r="N27" s="224"/>
      <c r="O27" s="225"/>
      <c r="P27" s="226"/>
    </row>
    <row r="28" spans="9:16" ht="15">
      <c r="I28" s="223"/>
      <c r="J28" s="223"/>
      <c r="K28" s="223"/>
      <c r="L28" s="223"/>
      <c r="M28" s="223"/>
      <c r="N28" s="224"/>
      <c r="O28" s="223"/>
      <c r="P28" s="226"/>
    </row>
    <row r="29" spans="9:16" ht="15">
      <c r="I29" s="226"/>
      <c r="J29" s="226"/>
      <c r="K29" s="226"/>
      <c r="L29" s="226"/>
      <c r="M29" s="226"/>
      <c r="N29" s="226"/>
      <c r="O29" s="226"/>
      <c r="P29" s="226"/>
    </row>
  </sheetData>
  <sheetProtection/>
  <mergeCells count="42">
    <mergeCell ref="F4:F5"/>
    <mergeCell ref="B4:B5"/>
    <mergeCell ref="C4:C5"/>
    <mergeCell ref="D4:E4"/>
    <mergeCell ref="C16:C17"/>
    <mergeCell ref="D16:D17"/>
    <mergeCell ref="E16:E17"/>
    <mergeCell ref="F16:F17"/>
    <mergeCell ref="B15:B17"/>
    <mergeCell ref="C15:F15"/>
    <mergeCell ref="M4:M5"/>
    <mergeCell ref="N4:O4"/>
    <mergeCell ref="P4:P5"/>
    <mergeCell ref="M16:M17"/>
    <mergeCell ref="N16:N17"/>
    <mergeCell ref="O16:O17"/>
    <mergeCell ref="P16:P17"/>
    <mergeCell ref="M15:P15"/>
    <mergeCell ref="Z4:Z5"/>
    <mergeCell ref="R15:U15"/>
    <mergeCell ref="R16:R17"/>
    <mergeCell ref="S16:S17"/>
    <mergeCell ref="T16:T17"/>
    <mergeCell ref="U16:U17"/>
    <mergeCell ref="W15:Z15"/>
    <mergeCell ref="W16:W17"/>
    <mergeCell ref="X16:X17"/>
    <mergeCell ref="Y16:Y17"/>
    <mergeCell ref="Z16:Z17"/>
    <mergeCell ref="R4:R5"/>
    <mergeCell ref="S4:T4"/>
    <mergeCell ref="U4:U5"/>
    <mergeCell ref="W4:W5"/>
    <mergeCell ref="X4:Y4"/>
    <mergeCell ref="H4:H5"/>
    <mergeCell ref="I4:J4"/>
    <mergeCell ref="K4:K5"/>
    <mergeCell ref="H15:K15"/>
    <mergeCell ref="H16:H17"/>
    <mergeCell ref="I16:I17"/>
    <mergeCell ref="J16:J17"/>
    <mergeCell ref="K16:K17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4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9" sqref="A9"/>
    </sheetView>
  </sheetViews>
  <sheetFormatPr defaultColWidth="10.875" defaultRowHeight="15.75" outlineLevelCol="1"/>
  <cols>
    <col min="1" max="1" width="5.00390625" style="2" customWidth="1"/>
    <col min="2" max="2" width="65.25390625" style="5" customWidth="1"/>
    <col min="3" max="6" width="14.875" style="2" customWidth="1"/>
    <col min="7" max="7" width="4.00390625" style="2" customWidth="1"/>
    <col min="8" max="11" width="14.875" style="2" hidden="1" customWidth="1" outlineLevel="1"/>
    <col min="12" max="12" width="3.625" style="2" customWidth="1" collapsed="1"/>
    <col min="13" max="16" width="14.875" style="2" hidden="1" customWidth="1" outlineLevel="1"/>
    <col min="17" max="17" width="3.625" style="2" customWidth="1" collapsed="1"/>
    <col min="18" max="21" width="14.875" style="2" hidden="1" customWidth="1" outlineLevel="1"/>
    <col min="22" max="22" width="3.625" style="2" customWidth="1" collapsed="1"/>
    <col min="23" max="26" width="14.875" style="2" hidden="1" customWidth="1" outlineLevel="1"/>
    <col min="27" max="27" width="3.625" style="2" customWidth="1" collapsed="1"/>
    <col min="28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133</v>
      </c>
    </row>
    <row r="4" spans="2:26" ht="22.5" customHeight="1" thickBot="1" thickTop="1">
      <c r="B4" s="252" t="s">
        <v>167</v>
      </c>
      <c r="C4" s="267">
        <v>2015</v>
      </c>
      <c r="D4" s="254">
        <v>2014</v>
      </c>
      <c r="E4" s="266"/>
      <c r="F4" s="267" t="s">
        <v>286</v>
      </c>
      <c r="H4" s="267" t="s">
        <v>272</v>
      </c>
      <c r="I4" s="254" t="s">
        <v>273</v>
      </c>
      <c r="J4" s="266"/>
      <c r="K4" s="267" t="s">
        <v>284</v>
      </c>
      <c r="M4" s="267" t="s">
        <v>187</v>
      </c>
      <c r="N4" s="254" t="s">
        <v>188</v>
      </c>
      <c r="O4" s="266"/>
      <c r="P4" s="267" t="s">
        <v>194</v>
      </c>
      <c r="R4" s="267" t="s">
        <v>215</v>
      </c>
      <c r="S4" s="254" t="s">
        <v>217</v>
      </c>
      <c r="T4" s="266"/>
      <c r="U4" s="267" t="s">
        <v>236</v>
      </c>
      <c r="W4" s="267" t="s">
        <v>216</v>
      </c>
      <c r="X4" s="254" t="s">
        <v>218</v>
      </c>
      <c r="Y4" s="266"/>
      <c r="Z4" s="267" t="s">
        <v>258</v>
      </c>
    </row>
    <row r="5" spans="2:26" ht="22.5" customHeight="1" thickBot="1" thickTop="1">
      <c r="B5" s="253"/>
      <c r="C5" s="268"/>
      <c r="D5" s="220" t="s">
        <v>125</v>
      </c>
      <c r="E5" s="220" t="s">
        <v>134</v>
      </c>
      <c r="F5" s="268"/>
      <c r="H5" s="268"/>
      <c r="I5" s="220" t="s">
        <v>125</v>
      </c>
      <c r="J5" s="220" t="s">
        <v>134</v>
      </c>
      <c r="K5" s="268"/>
      <c r="M5" s="268"/>
      <c r="N5" s="25" t="s">
        <v>125</v>
      </c>
      <c r="O5" s="25" t="s">
        <v>134</v>
      </c>
      <c r="P5" s="268"/>
      <c r="R5" s="268"/>
      <c r="S5" s="25" t="s">
        <v>125</v>
      </c>
      <c r="T5" s="25" t="s">
        <v>134</v>
      </c>
      <c r="U5" s="268"/>
      <c r="W5" s="268"/>
      <c r="X5" s="25" t="s">
        <v>125</v>
      </c>
      <c r="Y5" s="25" t="s">
        <v>134</v>
      </c>
      <c r="Z5" s="268"/>
    </row>
    <row r="6" spans="2:27" ht="16.5" thickBot="1" thickTop="1">
      <c r="B6" s="44" t="s">
        <v>135</v>
      </c>
      <c r="C6" s="45"/>
      <c r="D6" s="45"/>
      <c r="E6" s="46"/>
      <c r="F6" s="46"/>
      <c r="H6" s="45"/>
      <c r="I6" s="45"/>
      <c r="J6" s="46"/>
      <c r="K6" s="46"/>
      <c r="M6" s="45"/>
      <c r="N6" s="45"/>
      <c r="O6" s="46"/>
      <c r="P6" s="46"/>
      <c r="R6" s="45"/>
      <c r="S6" s="45"/>
      <c r="T6" s="46"/>
      <c r="U6" s="46"/>
      <c r="V6" s="40"/>
      <c r="W6" s="45"/>
      <c r="X6" s="45"/>
      <c r="Y6" s="46"/>
      <c r="Z6" s="46"/>
      <c r="AA6" s="40"/>
    </row>
    <row r="7" spans="2:27" ht="16.5" thickBot="1" thickTop="1">
      <c r="B7" s="12" t="s">
        <v>136</v>
      </c>
      <c r="C7" s="47">
        <v>0.697</v>
      </c>
      <c r="D7" s="48">
        <v>0.615</v>
      </c>
      <c r="E7" s="47">
        <v>0.64</v>
      </c>
      <c r="F7" s="230" t="s">
        <v>269</v>
      </c>
      <c r="G7" s="229"/>
      <c r="H7" s="47">
        <v>0.653</v>
      </c>
      <c r="I7" s="48">
        <v>0.614</v>
      </c>
      <c r="J7" s="47">
        <v>0.633</v>
      </c>
      <c r="K7" s="230" t="s">
        <v>293</v>
      </c>
      <c r="L7" s="229"/>
      <c r="M7" s="47">
        <v>0.82</v>
      </c>
      <c r="N7" s="48">
        <v>0.722</v>
      </c>
      <c r="O7" s="47">
        <v>0.755</v>
      </c>
      <c r="P7" s="49" t="s">
        <v>265</v>
      </c>
      <c r="R7" s="213">
        <v>0.773</v>
      </c>
      <c r="S7" s="214">
        <v>0.665</v>
      </c>
      <c r="T7" s="213">
        <v>0.703</v>
      </c>
      <c r="U7" s="49" t="s">
        <v>242</v>
      </c>
      <c r="V7" s="40"/>
      <c r="W7" s="213">
        <v>0.535</v>
      </c>
      <c r="X7" s="214">
        <v>0.456</v>
      </c>
      <c r="Y7" s="213">
        <v>0.465</v>
      </c>
      <c r="Z7" s="209" t="s">
        <v>242</v>
      </c>
      <c r="AA7" s="40"/>
    </row>
    <row r="8" spans="2:27" ht="16.5" customHeight="1" thickBot="1" thickTop="1">
      <c r="B8" s="12" t="s">
        <v>137</v>
      </c>
      <c r="C8" s="50">
        <v>216.3</v>
      </c>
      <c r="D8" s="51">
        <v>206.4</v>
      </c>
      <c r="E8" s="52">
        <v>213.1</v>
      </c>
      <c r="F8" s="47">
        <f>C8/E8-1</f>
        <v>0.015016424213984081</v>
      </c>
      <c r="H8" s="52">
        <v>216.5</v>
      </c>
      <c r="I8" s="51">
        <v>199.4</v>
      </c>
      <c r="J8" s="52">
        <v>209.4</v>
      </c>
      <c r="K8" s="75">
        <f>H8/J8-1</f>
        <v>0.0339063992359121</v>
      </c>
      <c r="M8" s="52">
        <v>218.4</v>
      </c>
      <c r="N8" s="51">
        <v>208.2</v>
      </c>
      <c r="O8" s="52">
        <v>213.5</v>
      </c>
      <c r="P8" s="47">
        <v>0.022950819672131084</v>
      </c>
      <c r="R8" s="52">
        <v>227.1</v>
      </c>
      <c r="S8" s="51">
        <v>217.5</v>
      </c>
      <c r="T8" s="52">
        <v>225.9</v>
      </c>
      <c r="U8" s="47">
        <v>0.005312084993359889</v>
      </c>
      <c r="V8" s="40"/>
      <c r="W8" s="207">
        <v>196.3</v>
      </c>
      <c r="X8" s="216">
        <v>196.7</v>
      </c>
      <c r="Y8" s="208">
        <v>198.1</v>
      </c>
      <c r="Z8" s="210">
        <v>-0.009</v>
      </c>
      <c r="AA8" s="40"/>
    </row>
    <row r="9" spans="2:27" ht="16.5" thickBot="1" thickTop="1">
      <c r="B9" s="12" t="s">
        <v>138</v>
      </c>
      <c r="C9" s="50">
        <v>150.8</v>
      </c>
      <c r="D9" s="53">
        <v>126.9</v>
      </c>
      <c r="E9" s="52">
        <v>136.4</v>
      </c>
      <c r="F9" s="47">
        <f>C9/E9-1</f>
        <v>0.1055718475073315</v>
      </c>
      <c r="H9" s="50">
        <v>141.3</v>
      </c>
      <c r="I9" s="51">
        <v>122.5</v>
      </c>
      <c r="J9" s="52">
        <v>132.5</v>
      </c>
      <c r="K9" s="75">
        <f>H9/J9-1</f>
        <v>0.06641509433962267</v>
      </c>
      <c r="M9" s="50">
        <v>179</v>
      </c>
      <c r="N9" s="51">
        <v>150.4</v>
      </c>
      <c r="O9" s="52">
        <v>161.2</v>
      </c>
      <c r="P9" s="47">
        <v>0.11042183622828783</v>
      </c>
      <c r="R9" s="50">
        <v>175.5</v>
      </c>
      <c r="S9" s="51">
        <v>144.5</v>
      </c>
      <c r="T9" s="52">
        <v>158.8</v>
      </c>
      <c r="U9" s="47">
        <v>0.10516372795969775</v>
      </c>
      <c r="V9" s="40"/>
      <c r="W9" s="207">
        <v>105</v>
      </c>
      <c r="X9" s="216">
        <v>89.7</v>
      </c>
      <c r="Y9" s="208">
        <v>92.2</v>
      </c>
      <c r="Z9" s="210">
        <v>0.139</v>
      </c>
      <c r="AA9" s="40"/>
    </row>
    <row r="10" spans="2:27" ht="16.5" thickBot="1" thickTop="1">
      <c r="B10" s="54" t="s">
        <v>139</v>
      </c>
      <c r="C10" s="55"/>
      <c r="D10" s="56"/>
      <c r="E10" s="57"/>
      <c r="F10" s="58"/>
      <c r="H10" s="55"/>
      <c r="I10" s="56"/>
      <c r="J10" s="57"/>
      <c r="K10" s="58"/>
      <c r="M10" s="55"/>
      <c r="N10" s="56"/>
      <c r="O10" s="57"/>
      <c r="P10" s="58"/>
      <c r="R10" s="55"/>
      <c r="S10" s="215"/>
      <c r="T10" s="57"/>
      <c r="U10" s="58"/>
      <c r="V10" s="40"/>
      <c r="W10" s="207"/>
      <c r="X10" s="216"/>
      <c r="Y10" s="208"/>
      <c r="Z10" s="209"/>
      <c r="AA10" s="40"/>
    </row>
    <row r="11" spans="2:27" ht="16.5" thickBot="1" thickTop="1">
      <c r="B11" s="12" t="s">
        <v>136</v>
      </c>
      <c r="C11" s="47">
        <v>0.729</v>
      </c>
      <c r="D11" s="48">
        <v>0.625</v>
      </c>
      <c r="E11" s="47">
        <v>0.659</v>
      </c>
      <c r="F11" s="230" t="s">
        <v>242</v>
      </c>
      <c r="G11" s="229"/>
      <c r="H11" s="47">
        <v>0.691</v>
      </c>
      <c r="I11" s="51">
        <v>64.7</v>
      </c>
      <c r="J11" s="47">
        <v>0.664</v>
      </c>
      <c r="K11" s="231" t="s">
        <v>292</v>
      </c>
      <c r="L11" s="229"/>
      <c r="M11" s="47">
        <v>0.826</v>
      </c>
      <c r="N11" s="48">
        <v>0.687</v>
      </c>
      <c r="O11" s="47">
        <v>0.742</v>
      </c>
      <c r="P11" s="69" t="s">
        <v>266</v>
      </c>
      <c r="R11" s="213">
        <v>0.812</v>
      </c>
      <c r="S11" s="214">
        <v>0.6729999999999999</v>
      </c>
      <c r="T11" s="213">
        <v>0.7170000000000001</v>
      </c>
      <c r="U11" s="69" t="s">
        <v>263</v>
      </c>
      <c r="V11" s="40"/>
      <c r="W11" s="213">
        <v>0.581</v>
      </c>
      <c r="X11" s="214">
        <v>0.49</v>
      </c>
      <c r="Y11" s="213">
        <v>0.51</v>
      </c>
      <c r="Z11" s="209" t="s">
        <v>243</v>
      </c>
      <c r="AA11" s="40"/>
    </row>
    <row r="12" spans="2:27" ht="16.5" thickBot="1" thickTop="1">
      <c r="B12" s="12" t="s">
        <v>137</v>
      </c>
      <c r="C12" s="50">
        <v>157.6</v>
      </c>
      <c r="D12" s="51">
        <v>148.8</v>
      </c>
      <c r="E12" s="52">
        <v>161.7</v>
      </c>
      <c r="F12" s="47">
        <f>C12/E12-1</f>
        <v>-0.02535559678416821</v>
      </c>
      <c r="H12" s="52">
        <v>159.8</v>
      </c>
      <c r="I12" s="53">
        <v>143.7</v>
      </c>
      <c r="J12" s="50">
        <v>158.2</v>
      </c>
      <c r="K12" s="75">
        <f>H12/J12-1</f>
        <v>0.010113780025284624</v>
      </c>
      <c r="M12" s="52">
        <v>158.7</v>
      </c>
      <c r="N12" s="51">
        <v>148.7</v>
      </c>
      <c r="O12" s="50">
        <v>163.8</v>
      </c>
      <c r="P12" s="47">
        <v>-0.031135531135531247</v>
      </c>
      <c r="R12" s="52">
        <v>169.8</v>
      </c>
      <c r="S12" s="51">
        <v>157.6</v>
      </c>
      <c r="T12" s="50">
        <v>174</v>
      </c>
      <c r="U12" s="47">
        <v>-0.024137931034482696</v>
      </c>
      <c r="V12" s="40"/>
      <c r="W12" s="207">
        <v>136.3</v>
      </c>
      <c r="X12" s="216">
        <v>143.6</v>
      </c>
      <c r="Y12" s="208">
        <v>145.3</v>
      </c>
      <c r="Z12" s="210">
        <v>-0.062</v>
      </c>
      <c r="AA12" s="40"/>
    </row>
    <row r="13" spans="2:27" ht="16.5" thickBot="1" thickTop="1">
      <c r="B13" s="12" t="s">
        <v>138</v>
      </c>
      <c r="C13" s="52">
        <v>114.9</v>
      </c>
      <c r="D13" s="53">
        <v>93</v>
      </c>
      <c r="E13" s="50">
        <v>106.5</v>
      </c>
      <c r="F13" s="47">
        <f>C13/E13-1</f>
        <v>0.07887323943661984</v>
      </c>
      <c r="H13" s="50">
        <v>110.4</v>
      </c>
      <c r="I13" s="56">
        <v>93</v>
      </c>
      <c r="J13" s="52">
        <v>105.1</v>
      </c>
      <c r="K13" s="75">
        <f>H13/J13-1</f>
        <v>0.050428163653663205</v>
      </c>
      <c r="M13" s="50">
        <v>131</v>
      </c>
      <c r="N13" s="53">
        <v>102.2</v>
      </c>
      <c r="O13" s="52">
        <v>121.5</v>
      </c>
      <c r="P13" s="47">
        <v>0.07818930041152261</v>
      </c>
      <c r="R13" s="50">
        <v>138</v>
      </c>
      <c r="S13" s="53">
        <v>106</v>
      </c>
      <c r="T13" s="52">
        <v>124.7</v>
      </c>
      <c r="U13" s="47">
        <v>0.10665597433841212</v>
      </c>
      <c r="V13" s="40"/>
      <c r="W13" s="207">
        <v>79.2</v>
      </c>
      <c r="X13" s="216">
        <v>70.4</v>
      </c>
      <c r="Y13" s="208">
        <v>74.1</v>
      </c>
      <c r="Z13" s="210">
        <v>0.069</v>
      </c>
      <c r="AA13" s="40"/>
    </row>
    <row r="14" spans="2:27" ht="16.5" thickBot="1" thickTop="1">
      <c r="B14" s="54" t="s">
        <v>140</v>
      </c>
      <c r="C14" s="55"/>
      <c r="D14" s="56"/>
      <c r="E14" s="57"/>
      <c r="F14" s="59"/>
      <c r="H14" s="55"/>
      <c r="I14" s="56"/>
      <c r="J14" s="57"/>
      <c r="K14" s="59"/>
      <c r="M14" s="55"/>
      <c r="N14" s="56"/>
      <c r="O14" s="57"/>
      <c r="P14" s="59"/>
      <c r="R14" s="55"/>
      <c r="S14" s="215"/>
      <c r="T14" s="57"/>
      <c r="U14" s="59"/>
      <c r="V14" s="40"/>
      <c r="W14" s="207"/>
      <c r="X14" s="216"/>
      <c r="Y14" s="208"/>
      <c r="Z14" s="211"/>
      <c r="AA14" s="40"/>
    </row>
    <row r="15" spans="2:27" ht="16.5" thickBot="1" thickTop="1">
      <c r="B15" s="12" t="s">
        <v>136</v>
      </c>
      <c r="C15" s="47">
        <v>0.684</v>
      </c>
      <c r="D15" s="48">
        <v>0.611</v>
      </c>
      <c r="E15" s="47">
        <v>0.632</v>
      </c>
      <c r="F15" s="230" t="s">
        <v>271</v>
      </c>
      <c r="G15" s="229"/>
      <c r="H15" s="47">
        <v>0.635</v>
      </c>
      <c r="I15" s="48">
        <v>0.601</v>
      </c>
      <c r="J15" s="47">
        <v>0.62</v>
      </c>
      <c r="K15" s="230" t="s">
        <v>291</v>
      </c>
      <c r="L15" s="229"/>
      <c r="M15" s="47">
        <v>0.817</v>
      </c>
      <c r="N15" s="48">
        <v>0.736</v>
      </c>
      <c r="O15" s="47">
        <v>0.761</v>
      </c>
      <c r="P15" s="49" t="s">
        <v>267</v>
      </c>
      <c r="R15" s="213">
        <v>0.7559999999999999</v>
      </c>
      <c r="S15" s="214">
        <v>0.6609999999999999</v>
      </c>
      <c r="T15" s="213">
        <v>0.6970000000000001</v>
      </c>
      <c r="U15" s="49" t="s">
        <v>264</v>
      </c>
      <c r="V15" s="40"/>
      <c r="W15" s="213">
        <v>0.515</v>
      </c>
      <c r="X15" s="214">
        <v>0.442</v>
      </c>
      <c r="Y15" s="213">
        <v>0.446</v>
      </c>
      <c r="Z15" s="211" t="s">
        <v>244</v>
      </c>
      <c r="AA15" s="40"/>
    </row>
    <row r="16" spans="2:27" ht="16.5" thickBot="1" thickTop="1">
      <c r="B16" s="12" t="s">
        <v>137</v>
      </c>
      <c r="C16" s="52">
        <v>243.9</v>
      </c>
      <c r="D16" s="51">
        <v>229.6</v>
      </c>
      <c r="E16" s="50">
        <v>236.2</v>
      </c>
      <c r="F16" s="47">
        <f>C16/E16-1</f>
        <v>0.03259949195596956</v>
      </c>
      <c r="H16" s="52">
        <v>244.4</v>
      </c>
      <c r="I16" s="53">
        <v>223</v>
      </c>
      <c r="J16" s="50">
        <v>232.9</v>
      </c>
      <c r="K16" s="75">
        <f>H16/J16-1</f>
        <v>0.04937741519965644</v>
      </c>
      <c r="M16" s="52">
        <v>245.5</v>
      </c>
      <c r="N16" s="53">
        <v>230</v>
      </c>
      <c r="O16" s="50">
        <v>234.3</v>
      </c>
      <c r="P16" s="47">
        <v>0.047801963294920924</v>
      </c>
      <c r="R16" s="52">
        <v>253.5</v>
      </c>
      <c r="S16" s="51">
        <v>241.4</v>
      </c>
      <c r="T16" s="50">
        <v>248.9</v>
      </c>
      <c r="U16" s="47">
        <v>0.018481317798312524</v>
      </c>
      <c r="V16" s="40"/>
      <c r="W16" s="207">
        <v>225.5</v>
      </c>
      <c r="X16" s="216">
        <v>219.9</v>
      </c>
      <c r="Y16" s="208">
        <v>224</v>
      </c>
      <c r="Z16" s="210">
        <v>0.007</v>
      </c>
      <c r="AA16" s="40"/>
    </row>
    <row r="17" spans="2:27" ht="16.5" thickBot="1" thickTop="1">
      <c r="B17" s="12" t="s">
        <v>138</v>
      </c>
      <c r="C17" s="52">
        <v>166.7</v>
      </c>
      <c r="D17" s="51">
        <v>140.3</v>
      </c>
      <c r="E17" s="50">
        <v>149.2</v>
      </c>
      <c r="F17" s="47">
        <f>C17/E17-1</f>
        <v>0.11729222520107241</v>
      </c>
      <c r="H17" s="52">
        <v>155.3</v>
      </c>
      <c r="I17" s="51">
        <v>134.1</v>
      </c>
      <c r="J17" s="50">
        <v>144.3</v>
      </c>
      <c r="K17" s="75">
        <f>H17/J17-1</f>
        <v>0.07623007623007627</v>
      </c>
      <c r="M17" s="52">
        <v>200.5</v>
      </c>
      <c r="N17" s="51">
        <v>169.3</v>
      </c>
      <c r="O17" s="50">
        <v>178.2</v>
      </c>
      <c r="P17" s="47">
        <v>0.12514029180695863</v>
      </c>
      <c r="R17" s="52">
        <v>191.7</v>
      </c>
      <c r="S17" s="51">
        <v>159.7</v>
      </c>
      <c r="T17" s="50">
        <v>173.5</v>
      </c>
      <c r="U17" s="47">
        <v>0.10489913544668572</v>
      </c>
      <c r="V17" s="40"/>
      <c r="W17" s="207">
        <v>116.1</v>
      </c>
      <c r="X17" s="216">
        <v>97.3</v>
      </c>
      <c r="Y17" s="208">
        <v>100</v>
      </c>
      <c r="Z17" s="210">
        <v>0.161</v>
      </c>
      <c r="AA17" s="40"/>
    </row>
    <row r="18" spans="2:6" ht="16.5" customHeight="1" thickTop="1">
      <c r="B18" s="60"/>
      <c r="C18" s="61"/>
      <c r="D18" s="62"/>
      <c r="E18" s="63"/>
      <c r="F18" s="64"/>
    </row>
    <row r="19" spans="2:6" ht="15.75" thickBot="1">
      <c r="B19" s="24"/>
      <c r="C19" s="40"/>
      <c r="D19" s="40"/>
      <c r="E19" s="40"/>
      <c r="F19" s="40"/>
    </row>
    <row r="20" spans="2:26" ht="22.5" customHeight="1" thickBot="1" thickTop="1">
      <c r="B20" s="277" t="s">
        <v>168</v>
      </c>
      <c r="C20" s="267">
        <v>2015</v>
      </c>
      <c r="D20" s="254">
        <v>2014</v>
      </c>
      <c r="E20" s="266"/>
      <c r="F20" s="267" t="s">
        <v>286</v>
      </c>
      <c r="H20" s="267" t="s">
        <v>272</v>
      </c>
      <c r="I20" s="254" t="s">
        <v>273</v>
      </c>
      <c r="J20" s="266"/>
      <c r="K20" s="267" t="s">
        <v>284</v>
      </c>
      <c r="M20" s="267" t="s">
        <v>187</v>
      </c>
      <c r="N20" s="254" t="s">
        <v>188</v>
      </c>
      <c r="O20" s="266"/>
      <c r="P20" s="267" t="s">
        <v>194</v>
      </c>
      <c r="R20" s="267" t="s">
        <v>215</v>
      </c>
      <c r="S20" s="254" t="s">
        <v>217</v>
      </c>
      <c r="T20" s="266"/>
      <c r="U20" s="267" t="s">
        <v>236</v>
      </c>
      <c r="W20" s="267" t="s">
        <v>216</v>
      </c>
      <c r="X20" s="254" t="s">
        <v>218</v>
      </c>
      <c r="Y20" s="266"/>
      <c r="Z20" s="267" t="s">
        <v>258</v>
      </c>
    </row>
    <row r="21" spans="2:26" ht="22.5" customHeight="1" thickBot="1" thickTop="1">
      <c r="B21" s="276"/>
      <c r="C21" s="268"/>
      <c r="D21" s="220" t="s">
        <v>125</v>
      </c>
      <c r="E21" s="220" t="s">
        <v>134</v>
      </c>
      <c r="F21" s="268"/>
      <c r="H21" s="268"/>
      <c r="I21" s="220" t="s">
        <v>125</v>
      </c>
      <c r="J21" s="220" t="s">
        <v>134</v>
      </c>
      <c r="K21" s="268"/>
      <c r="M21" s="268"/>
      <c r="N21" s="25" t="s">
        <v>125</v>
      </c>
      <c r="O21" s="25" t="s">
        <v>134</v>
      </c>
      <c r="P21" s="268"/>
      <c r="R21" s="268"/>
      <c r="S21" s="25" t="s">
        <v>125</v>
      </c>
      <c r="T21" s="25" t="s">
        <v>134</v>
      </c>
      <c r="U21" s="268"/>
      <c r="W21" s="268"/>
      <c r="X21" s="25" t="s">
        <v>125</v>
      </c>
      <c r="Y21" s="25" t="s">
        <v>134</v>
      </c>
      <c r="Z21" s="268"/>
    </row>
    <row r="22" spans="2:26" ht="16.5" thickBot="1" thickTop="1">
      <c r="B22" s="44" t="s">
        <v>115</v>
      </c>
      <c r="C22" s="65"/>
      <c r="D22" s="65"/>
      <c r="E22" s="66"/>
      <c r="F22" s="66"/>
      <c r="H22" s="45"/>
      <c r="I22" s="45"/>
      <c r="J22" s="46"/>
      <c r="K22" s="46"/>
      <c r="M22" s="45"/>
      <c r="N22" s="45"/>
      <c r="O22" s="46"/>
      <c r="P22" s="46"/>
      <c r="R22" s="45"/>
      <c r="S22" s="45"/>
      <c r="T22" s="46"/>
      <c r="U22" s="46"/>
      <c r="W22" s="45"/>
      <c r="X22" s="45"/>
      <c r="Y22" s="46"/>
      <c r="Z22" s="46"/>
    </row>
    <row r="23" spans="2:26" ht="16.5" thickBot="1" thickTop="1">
      <c r="B23" s="12" t="s">
        <v>136</v>
      </c>
      <c r="C23" s="47">
        <v>0.682</v>
      </c>
      <c r="D23" s="48">
        <v>0.61</v>
      </c>
      <c r="E23" s="47">
        <v>0.617</v>
      </c>
      <c r="F23" s="49" t="s">
        <v>265</v>
      </c>
      <c r="G23" s="229"/>
      <c r="H23" s="47">
        <v>0.641</v>
      </c>
      <c r="I23" s="48">
        <v>0.61</v>
      </c>
      <c r="J23" s="47">
        <v>0.617</v>
      </c>
      <c r="K23" s="49" t="s">
        <v>301</v>
      </c>
      <c r="L23" s="229"/>
      <c r="M23" s="47">
        <v>0.783</v>
      </c>
      <c r="N23" s="48">
        <v>0.718</v>
      </c>
      <c r="O23" s="47">
        <v>0.723</v>
      </c>
      <c r="P23" s="49" t="s">
        <v>195</v>
      </c>
      <c r="R23" s="213">
        <v>0.743</v>
      </c>
      <c r="S23" s="214">
        <v>0.66</v>
      </c>
      <c r="T23" s="213">
        <v>0.6659999999999999</v>
      </c>
      <c r="U23" s="49" t="s">
        <v>262</v>
      </c>
      <c r="W23" s="213">
        <v>0.5479999999999999</v>
      </c>
      <c r="X23" s="214">
        <v>0.451</v>
      </c>
      <c r="Y23" s="213">
        <v>0.45799999999999996</v>
      </c>
      <c r="Z23" s="209" t="s">
        <v>245</v>
      </c>
    </row>
    <row r="24" spans="2:26" ht="16.5" thickBot="1" thickTop="1">
      <c r="B24" s="12" t="s">
        <v>137</v>
      </c>
      <c r="C24" s="52">
        <v>208.3</v>
      </c>
      <c r="D24" s="53">
        <v>206</v>
      </c>
      <c r="E24" s="52">
        <v>208.6</v>
      </c>
      <c r="F24" s="47">
        <f>C24/E24-1</f>
        <v>-0.0014381591562798723</v>
      </c>
      <c r="H24" s="52">
        <v>206.3</v>
      </c>
      <c r="I24" s="53">
        <v>199</v>
      </c>
      <c r="J24" s="50">
        <v>202.6</v>
      </c>
      <c r="K24" s="75">
        <f>H24/J24-1</f>
        <v>0.018262586377097767</v>
      </c>
      <c r="M24" s="52">
        <v>210.1</v>
      </c>
      <c r="N24" s="53">
        <v>208</v>
      </c>
      <c r="O24" s="52">
        <v>209.4</v>
      </c>
      <c r="P24" s="47">
        <v>0.003342884431709603</v>
      </c>
      <c r="R24" s="52">
        <v>219.2</v>
      </c>
      <c r="S24" s="51">
        <v>217.1</v>
      </c>
      <c r="T24" s="52">
        <v>219.9</v>
      </c>
      <c r="U24" s="47">
        <v>-0.003183265120509371</v>
      </c>
      <c r="W24" s="207">
        <v>192.9</v>
      </c>
      <c r="X24" s="216">
        <v>196.1</v>
      </c>
      <c r="Y24" s="208">
        <v>198.8</v>
      </c>
      <c r="Z24" s="210">
        <v>-0.03</v>
      </c>
    </row>
    <row r="25" spans="2:26" ht="16.5" thickBot="1" thickTop="1">
      <c r="B25" s="12" t="s">
        <v>138</v>
      </c>
      <c r="C25" s="50">
        <v>142</v>
      </c>
      <c r="D25" s="53">
        <v>125.8</v>
      </c>
      <c r="E25" s="50">
        <v>128.6</v>
      </c>
      <c r="F25" s="47">
        <f>C25/E25-1</f>
        <v>0.10419906687402802</v>
      </c>
      <c r="H25" s="50">
        <v>132.3</v>
      </c>
      <c r="I25" s="56">
        <v>121.4</v>
      </c>
      <c r="J25" s="50">
        <v>125</v>
      </c>
      <c r="K25" s="75">
        <f>H25/J25-1</f>
        <v>0.05840000000000001</v>
      </c>
      <c r="M25" s="52">
        <v>164.4</v>
      </c>
      <c r="N25" s="51">
        <v>149.4</v>
      </c>
      <c r="O25" s="52">
        <v>151.3</v>
      </c>
      <c r="P25" s="47">
        <v>0.08658294778585596</v>
      </c>
      <c r="R25" s="52">
        <v>162.9</v>
      </c>
      <c r="S25" s="51">
        <v>143.2</v>
      </c>
      <c r="T25" s="52">
        <v>146.5</v>
      </c>
      <c r="U25" s="47">
        <v>0.11194539249146751</v>
      </c>
      <c r="W25" s="207">
        <v>105.7</v>
      </c>
      <c r="X25" s="216">
        <v>88.4</v>
      </c>
      <c r="Y25" s="208">
        <v>91.1</v>
      </c>
      <c r="Z25" s="210">
        <v>0.16</v>
      </c>
    </row>
    <row r="26" spans="2:26" ht="16.5" thickBot="1" thickTop="1">
      <c r="B26" s="54" t="s">
        <v>116</v>
      </c>
      <c r="C26" s="55"/>
      <c r="D26" s="56"/>
      <c r="E26" s="57"/>
      <c r="F26" s="58"/>
      <c r="H26" s="55"/>
      <c r="I26" s="56"/>
      <c r="J26" s="57"/>
      <c r="K26" s="58"/>
      <c r="M26" s="55"/>
      <c r="N26" s="56"/>
      <c r="O26" s="57"/>
      <c r="P26" s="58"/>
      <c r="R26" s="55"/>
      <c r="S26" s="215"/>
      <c r="T26" s="57"/>
      <c r="U26" s="58"/>
      <c r="W26" s="207"/>
      <c r="X26" s="216"/>
      <c r="Y26" s="208"/>
      <c r="Z26" s="209"/>
    </row>
    <row r="27" spans="2:26" ht="16.5" thickBot="1" thickTop="1">
      <c r="B27" s="12" t="s">
        <v>136</v>
      </c>
      <c r="C27" s="47">
        <v>0.704</v>
      </c>
      <c r="D27" s="67" t="s">
        <v>158</v>
      </c>
      <c r="E27" s="47">
        <v>0.669</v>
      </c>
      <c r="F27" s="49" t="s">
        <v>299</v>
      </c>
      <c r="G27" s="229"/>
      <c r="H27" s="47">
        <v>0.624</v>
      </c>
      <c r="I27" s="67" t="s">
        <v>158</v>
      </c>
      <c r="J27" s="47">
        <v>0.639</v>
      </c>
      <c r="K27" s="234" t="s">
        <v>302</v>
      </c>
      <c r="L27" s="229"/>
      <c r="M27" s="47">
        <v>0.901</v>
      </c>
      <c r="N27" s="67" t="s">
        <v>158</v>
      </c>
      <c r="O27" s="47">
        <v>0.831</v>
      </c>
      <c r="P27" s="49" t="s">
        <v>179</v>
      </c>
      <c r="R27" s="213">
        <v>0.821</v>
      </c>
      <c r="S27" s="217" t="s">
        <v>158</v>
      </c>
      <c r="T27" s="213">
        <v>0.778</v>
      </c>
      <c r="U27" s="49" t="s">
        <v>246</v>
      </c>
      <c r="W27" s="213">
        <v>0.465</v>
      </c>
      <c r="X27" s="217" t="s">
        <v>158</v>
      </c>
      <c r="Y27" s="213">
        <v>0.42200000000000004</v>
      </c>
      <c r="Z27" s="209" t="s">
        <v>246</v>
      </c>
    </row>
    <row r="28" spans="2:26" ht="16.5" thickBot="1" thickTop="1">
      <c r="B28" s="12" t="s">
        <v>137</v>
      </c>
      <c r="C28" s="52">
        <v>229.8</v>
      </c>
      <c r="D28" s="67" t="s">
        <v>158</v>
      </c>
      <c r="E28" s="52">
        <v>220.1</v>
      </c>
      <c r="F28" s="47">
        <f>C28/E28-1</f>
        <v>0.044070876874148235</v>
      </c>
      <c r="H28" s="52">
        <v>238.6</v>
      </c>
      <c r="I28" s="67" t="s">
        <v>158</v>
      </c>
      <c r="J28" s="52">
        <v>221.5</v>
      </c>
      <c r="K28" s="75">
        <f>H28/J28-1</f>
        <v>0.0772009029345373</v>
      </c>
      <c r="M28" s="52">
        <v>229.6</v>
      </c>
      <c r="N28" s="67" t="s">
        <v>158</v>
      </c>
      <c r="O28" s="50">
        <v>218.2</v>
      </c>
      <c r="P28" s="47">
        <v>0.05224564619615024</v>
      </c>
      <c r="R28" s="52">
        <v>232.3</v>
      </c>
      <c r="S28" s="67" t="s">
        <v>158</v>
      </c>
      <c r="T28" s="50">
        <v>232</v>
      </c>
      <c r="U28" s="47">
        <v>0.001293103448275934</v>
      </c>
      <c r="W28" s="207">
        <v>209.1</v>
      </c>
      <c r="X28" s="216" t="s">
        <v>158</v>
      </c>
      <c r="Y28" s="208">
        <v>198.9</v>
      </c>
      <c r="Z28" s="210">
        <v>0.051</v>
      </c>
    </row>
    <row r="29" spans="2:26" ht="16.5" thickBot="1" thickTop="1">
      <c r="B29" s="12" t="s">
        <v>138</v>
      </c>
      <c r="C29" s="50">
        <v>161.7</v>
      </c>
      <c r="D29" s="67" t="s">
        <v>158</v>
      </c>
      <c r="E29" s="50">
        <v>147.1</v>
      </c>
      <c r="F29" s="47">
        <f>C29/E29-1</f>
        <v>0.09925220938137325</v>
      </c>
      <c r="H29" s="52">
        <v>148.8</v>
      </c>
      <c r="I29" s="67" t="s">
        <v>158</v>
      </c>
      <c r="J29" s="52">
        <v>141.5</v>
      </c>
      <c r="K29" s="75">
        <f>H29/J29-1</f>
        <v>0.05159010600706715</v>
      </c>
      <c r="M29" s="50">
        <v>207</v>
      </c>
      <c r="N29" s="67" t="s">
        <v>158</v>
      </c>
      <c r="O29" s="52">
        <v>181.3</v>
      </c>
      <c r="P29" s="47">
        <v>0.14175399889685592</v>
      </c>
      <c r="R29" s="52">
        <v>190.8</v>
      </c>
      <c r="S29" s="67" t="s">
        <v>158</v>
      </c>
      <c r="T29" s="52">
        <v>180.6</v>
      </c>
      <c r="U29" s="47">
        <v>0.056478405315614655</v>
      </c>
      <c r="W29" s="207">
        <v>97.2</v>
      </c>
      <c r="X29" s="216" t="s">
        <v>158</v>
      </c>
      <c r="Y29" s="208">
        <v>83.9</v>
      </c>
      <c r="Z29" s="210">
        <v>0.159</v>
      </c>
    </row>
    <row r="30" spans="2:26" ht="16.5" thickBot="1" thickTop="1">
      <c r="B30" s="54" t="s">
        <v>117</v>
      </c>
      <c r="C30" s="55"/>
      <c r="D30" s="56"/>
      <c r="E30" s="57"/>
      <c r="F30" s="58"/>
      <c r="H30" s="55"/>
      <c r="I30" s="56"/>
      <c r="J30" s="57"/>
      <c r="K30" s="58"/>
      <c r="M30" s="55"/>
      <c r="N30" s="56"/>
      <c r="O30" s="57"/>
      <c r="P30" s="58"/>
      <c r="R30" s="55"/>
      <c r="S30" s="215"/>
      <c r="T30" s="57"/>
      <c r="U30" s="58"/>
      <c r="W30" s="207"/>
      <c r="X30" s="216"/>
      <c r="Y30" s="208"/>
      <c r="Z30" s="209"/>
    </row>
    <row r="31" spans="2:26" ht="16.5" thickBot="1" thickTop="1">
      <c r="B31" s="12" t="s">
        <v>136</v>
      </c>
      <c r="C31" s="47">
        <v>0.755</v>
      </c>
      <c r="D31" s="67" t="s">
        <v>158</v>
      </c>
      <c r="E31" s="47">
        <v>0.695</v>
      </c>
      <c r="F31" s="233" t="s">
        <v>268</v>
      </c>
      <c r="G31" s="229"/>
      <c r="H31" s="47">
        <v>0.749</v>
      </c>
      <c r="I31" s="67" t="s">
        <v>158</v>
      </c>
      <c r="J31" s="47">
        <v>0.682</v>
      </c>
      <c r="K31" s="74" t="s">
        <v>303</v>
      </c>
      <c r="L31" s="229"/>
      <c r="M31" s="47">
        <v>0.882</v>
      </c>
      <c r="N31" s="67" t="s">
        <v>158</v>
      </c>
      <c r="O31" s="47">
        <v>0.802</v>
      </c>
      <c r="P31" s="74" t="s">
        <v>196</v>
      </c>
      <c r="R31" s="213">
        <v>0.8440000000000001</v>
      </c>
      <c r="S31" s="217" t="s">
        <v>158</v>
      </c>
      <c r="T31" s="213">
        <v>0.75</v>
      </c>
      <c r="U31" s="74" t="s">
        <v>237</v>
      </c>
      <c r="W31" s="213">
        <v>0.541</v>
      </c>
      <c r="X31" s="217" t="s">
        <v>158</v>
      </c>
      <c r="Y31" s="213">
        <v>0.545</v>
      </c>
      <c r="Z31" s="209" t="s">
        <v>247</v>
      </c>
    </row>
    <row r="32" spans="2:26" ht="16.5" thickBot="1" thickTop="1">
      <c r="B32" s="12" t="s">
        <v>137</v>
      </c>
      <c r="C32" s="50">
        <v>225.9</v>
      </c>
      <c r="D32" s="67" t="s">
        <v>158</v>
      </c>
      <c r="E32" s="52">
        <v>217.2</v>
      </c>
      <c r="F32" s="47">
        <f>C32/E32-1</f>
        <v>0.04005524861878462</v>
      </c>
      <c r="H32" s="52">
        <v>219.1</v>
      </c>
      <c r="I32" s="67" t="s">
        <v>158</v>
      </c>
      <c r="J32" s="52">
        <v>214.1</v>
      </c>
      <c r="K32" s="75">
        <f>H32/J32-1</f>
        <v>0.023353573096683844</v>
      </c>
      <c r="M32" s="52">
        <v>236.6</v>
      </c>
      <c r="N32" s="67" t="s">
        <v>158</v>
      </c>
      <c r="O32" s="52">
        <v>226.2</v>
      </c>
      <c r="P32" s="47">
        <v>0.04597701149425282</v>
      </c>
      <c r="R32" s="52">
        <v>258.7</v>
      </c>
      <c r="S32" s="67" t="s">
        <v>158</v>
      </c>
      <c r="T32" s="52">
        <v>245.7</v>
      </c>
      <c r="U32" s="47">
        <v>0.05291005291005302</v>
      </c>
      <c r="W32" s="207">
        <v>167.4</v>
      </c>
      <c r="X32" s="216" t="s">
        <v>158</v>
      </c>
      <c r="Y32" s="208">
        <v>167.4</v>
      </c>
      <c r="Z32" s="210">
        <v>0</v>
      </c>
    </row>
    <row r="33" spans="2:26" ht="16.5" thickBot="1" thickTop="1">
      <c r="B33" s="12" t="s">
        <v>138</v>
      </c>
      <c r="C33" s="52">
        <v>170.5</v>
      </c>
      <c r="D33" s="67" t="s">
        <v>158</v>
      </c>
      <c r="E33" s="52">
        <v>151.1</v>
      </c>
      <c r="F33" s="47">
        <f>C33/E33-1</f>
        <v>0.12839179351422914</v>
      </c>
      <c r="H33" s="52">
        <v>164.2</v>
      </c>
      <c r="I33" s="67" t="s">
        <v>158</v>
      </c>
      <c r="J33" s="50">
        <v>146</v>
      </c>
      <c r="K33" s="75">
        <f>H33/J33-1</f>
        <v>0.12465753424657522</v>
      </c>
      <c r="M33" s="52">
        <v>208.7</v>
      </c>
      <c r="N33" s="67" t="s">
        <v>158</v>
      </c>
      <c r="O33" s="52">
        <v>181.4</v>
      </c>
      <c r="P33" s="47">
        <v>0.15049614112458642</v>
      </c>
      <c r="R33" s="52">
        <v>218.3</v>
      </c>
      <c r="S33" s="67" t="s">
        <v>158</v>
      </c>
      <c r="T33" s="52">
        <v>184.4</v>
      </c>
      <c r="U33" s="47">
        <v>0.1838394793926248</v>
      </c>
      <c r="W33" s="207">
        <v>90.5</v>
      </c>
      <c r="X33" s="216" t="s">
        <v>158</v>
      </c>
      <c r="Y33" s="208">
        <v>91.3</v>
      </c>
      <c r="Z33" s="210">
        <v>-0.009</v>
      </c>
    </row>
    <row r="34" spans="2:26" ht="16.5" thickBot="1" thickTop="1">
      <c r="B34" s="54" t="s">
        <v>118</v>
      </c>
      <c r="C34" s="55"/>
      <c r="D34" s="56"/>
      <c r="E34" s="57"/>
      <c r="F34" s="58"/>
      <c r="H34" s="55"/>
      <c r="I34" s="56"/>
      <c r="J34" s="57"/>
      <c r="K34" s="58"/>
      <c r="M34" s="55"/>
      <c r="N34" s="56"/>
      <c r="O34" s="57"/>
      <c r="P34" s="58"/>
      <c r="R34" s="55"/>
      <c r="S34" s="215"/>
      <c r="T34" s="57"/>
      <c r="U34" s="58"/>
      <c r="W34" s="207"/>
      <c r="X34" s="216"/>
      <c r="Y34" s="208"/>
      <c r="Z34" s="209"/>
    </row>
    <row r="35" spans="2:26" ht="16.5" thickBot="1" thickTop="1">
      <c r="B35" s="12" t="s">
        <v>136</v>
      </c>
      <c r="C35" s="47">
        <v>0.792</v>
      </c>
      <c r="D35" s="48">
        <v>0.901</v>
      </c>
      <c r="E35" s="47">
        <v>0.747</v>
      </c>
      <c r="F35" s="49" t="s">
        <v>300</v>
      </c>
      <c r="G35" s="229"/>
      <c r="H35" s="47">
        <v>0.77</v>
      </c>
      <c r="I35" s="48">
        <v>0.891</v>
      </c>
      <c r="J35" s="47">
        <v>0.754</v>
      </c>
      <c r="K35" s="49" t="s">
        <v>304</v>
      </c>
      <c r="L35" s="229"/>
      <c r="M35" s="47">
        <v>0.878</v>
      </c>
      <c r="N35" s="48">
        <v>0.989</v>
      </c>
      <c r="O35" s="47">
        <v>0.8</v>
      </c>
      <c r="P35" s="49" t="s">
        <v>197</v>
      </c>
      <c r="R35" s="213">
        <v>0.866</v>
      </c>
      <c r="S35" s="214">
        <v>0.9570000000000001</v>
      </c>
      <c r="T35" s="213">
        <v>0.812</v>
      </c>
      <c r="U35" s="49" t="s">
        <v>238</v>
      </c>
      <c r="W35" s="213">
        <v>0.652</v>
      </c>
      <c r="X35" s="214">
        <v>0.764</v>
      </c>
      <c r="Y35" s="213">
        <v>0.62</v>
      </c>
      <c r="Z35" s="209" t="s">
        <v>248</v>
      </c>
    </row>
    <row r="36" spans="2:26" ht="16.5" thickBot="1" thickTop="1">
      <c r="B36" s="12" t="s">
        <v>137</v>
      </c>
      <c r="C36" s="52">
        <v>245.1</v>
      </c>
      <c r="D36" s="51">
        <v>221.1</v>
      </c>
      <c r="E36" s="50">
        <v>233.2</v>
      </c>
      <c r="F36" s="47">
        <f>C36/E36-1</f>
        <v>0.05102915951972564</v>
      </c>
      <c r="H36" s="50">
        <v>252.1</v>
      </c>
      <c r="I36" s="51">
        <v>216.1</v>
      </c>
      <c r="J36" s="50">
        <v>235.9</v>
      </c>
      <c r="K36" s="75">
        <f>H36/J36-1</f>
        <v>0.06867316659601519</v>
      </c>
      <c r="M36" s="50">
        <v>240.5</v>
      </c>
      <c r="N36" s="51">
        <v>214.1</v>
      </c>
      <c r="O36" s="50">
        <v>222.7</v>
      </c>
      <c r="P36" s="47">
        <v>0.07992815446789403</v>
      </c>
      <c r="R36" s="50">
        <v>248</v>
      </c>
      <c r="S36" s="51">
        <v>236.3</v>
      </c>
      <c r="T36" s="50">
        <v>238.6</v>
      </c>
      <c r="U36" s="47">
        <v>0.039396479463537304</v>
      </c>
      <c r="W36" s="207">
        <v>239.2</v>
      </c>
      <c r="X36" s="216">
        <v>216.8</v>
      </c>
      <c r="Y36" s="208">
        <v>236.8</v>
      </c>
      <c r="Z36" s="210">
        <v>0.01</v>
      </c>
    </row>
    <row r="37" spans="2:26" ht="16.5" thickBot="1" thickTop="1">
      <c r="B37" s="12" t="s">
        <v>138</v>
      </c>
      <c r="C37" s="50">
        <v>194.1</v>
      </c>
      <c r="D37" s="53">
        <v>199.1</v>
      </c>
      <c r="E37" s="50">
        <v>174.3</v>
      </c>
      <c r="F37" s="47">
        <f>C37/E37-1</f>
        <v>0.11359724612736644</v>
      </c>
      <c r="H37" s="50">
        <v>194.1</v>
      </c>
      <c r="I37" s="51">
        <v>192.7</v>
      </c>
      <c r="J37" s="50">
        <v>177.9</v>
      </c>
      <c r="K37" s="75">
        <f>H37/J37-1</f>
        <v>0.0910623946037099</v>
      </c>
      <c r="M37" s="50">
        <v>211.2</v>
      </c>
      <c r="N37" s="51">
        <v>211.7</v>
      </c>
      <c r="O37" s="50">
        <v>178.2</v>
      </c>
      <c r="P37" s="47">
        <v>0.18518518518518512</v>
      </c>
      <c r="R37" s="50">
        <v>214.7</v>
      </c>
      <c r="S37" s="51">
        <v>226.1</v>
      </c>
      <c r="T37" s="50">
        <v>193.8</v>
      </c>
      <c r="U37" s="47">
        <v>0.1078431372549018</v>
      </c>
      <c r="W37" s="207">
        <v>156</v>
      </c>
      <c r="X37" s="216">
        <v>165.7</v>
      </c>
      <c r="Y37" s="208">
        <v>146.8</v>
      </c>
      <c r="Z37" s="210">
        <v>0.063</v>
      </c>
    </row>
    <row r="38" spans="2:6" ht="15.75" thickTop="1">
      <c r="B38" s="24"/>
      <c r="C38" s="40"/>
      <c r="D38" s="40"/>
      <c r="E38" s="40"/>
      <c r="F38" s="40"/>
    </row>
    <row r="39" spans="2:6" ht="48">
      <c r="B39" s="24" t="s">
        <v>166</v>
      </c>
      <c r="C39" s="40"/>
      <c r="D39" s="40"/>
      <c r="E39" s="40"/>
      <c r="F39" s="40"/>
    </row>
    <row r="40" spans="2:6" ht="15">
      <c r="B40" s="24"/>
      <c r="C40" s="40"/>
      <c r="D40" s="40"/>
      <c r="E40" s="40"/>
      <c r="F40" s="40"/>
    </row>
    <row r="41" spans="2:6" ht="15.75" thickBot="1">
      <c r="B41" s="24"/>
      <c r="C41" s="40"/>
      <c r="D41" s="40"/>
      <c r="E41" s="40"/>
      <c r="F41" s="40"/>
    </row>
    <row r="42" spans="2:26" ht="22.5" customHeight="1" thickBot="1" thickTop="1">
      <c r="B42" s="277" t="s">
        <v>184</v>
      </c>
      <c r="C42" s="267">
        <v>2015</v>
      </c>
      <c r="D42" s="254">
        <v>2014</v>
      </c>
      <c r="E42" s="266"/>
      <c r="F42" s="267" t="s">
        <v>286</v>
      </c>
      <c r="H42" s="267" t="s">
        <v>272</v>
      </c>
      <c r="I42" s="254" t="s">
        <v>273</v>
      </c>
      <c r="J42" s="266"/>
      <c r="K42" s="267" t="s">
        <v>285</v>
      </c>
      <c r="M42" s="267" t="s">
        <v>187</v>
      </c>
      <c r="N42" s="254" t="s">
        <v>188</v>
      </c>
      <c r="O42" s="266"/>
      <c r="P42" s="267" t="s">
        <v>194</v>
      </c>
      <c r="R42" s="267" t="s">
        <v>215</v>
      </c>
      <c r="S42" s="254" t="s">
        <v>217</v>
      </c>
      <c r="T42" s="266"/>
      <c r="U42" s="267" t="s">
        <v>236</v>
      </c>
      <c r="W42" s="267" t="s">
        <v>216</v>
      </c>
      <c r="X42" s="254" t="s">
        <v>218</v>
      </c>
      <c r="Y42" s="266"/>
      <c r="Z42" s="267" t="s">
        <v>258</v>
      </c>
    </row>
    <row r="43" spans="2:26" ht="22.5" customHeight="1" thickBot="1" thickTop="1">
      <c r="B43" s="253"/>
      <c r="C43" s="268"/>
      <c r="D43" s="220" t="s">
        <v>125</v>
      </c>
      <c r="E43" s="220" t="s">
        <v>134</v>
      </c>
      <c r="F43" s="268"/>
      <c r="H43" s="268"/>
      <c r="I43" s="220" t="s">
        <v>125</v>
      </c>
      <c r="J43" s="220" t="s">
        <v>134</v>
      </c>
      <c r="K43" s="268"/>
      <c r="M43" s="268"/>
      <c r="N43" s="25" t="s">
        <v>125</v>
      </c>
      <c r="O43" s="25" t="s">
        <v>134</v>
      </c>
      <c r="P43" s="268"/>
      <c r="R43" s="268"/>
      <c r="S43" s="25" t="s">
        <v>125</v>
      </c>
      <c r="T43" s="25" t="s">
        <v>134</v>
      </c>
      <c r="U43" s="268"/>
      <c r="W43" s="268"/>
      <c r="X43" s="25" t="s">
        <v>125</v>
      </c>
      <c r="Y43" s="25" t="s">
        <v>134</v>
      </c>
      <c r="Z43" s="268"/>
    </row>
    <row r="44" spans="2:26" ht="16.5" thickBot="1" thickTop="1">
      <c r="B44" s="44" t="s">
        <v>135</v>
      </c>
      <c r="C44" s="65"/>
      <c r="D44" s="65"/>
      <c r="E44" s="66"/>
      <c r="F44" s="66"/>
      <c r="H44" s="65"/>
      <c r="I44" s="65"/>
      <c r="J44" s="66"/>
      <c r="K44" s="66"/>
      <c r="M44" s="65"/>
      <c r="N44" s="65"/>
      <c r="O44" s="66"/>
      <c r="P44" s="66"/>
      <c r="R44" s="65"/>
      <c r="S44" s="65"/>
      <c r="T44" s="66"/>
      <c r="U44" s="66"/>
      <c r="W44" s="45"/>
      <c r="X44" s="45"/>
      <c r="Y44" s="46"/>
      <c r="Z44" s="46"/>
    </row>
    <row r="45" spans="2:26" ht="16.5" thickBot="1" thickTop="1">
      <c r="B45" s="12" t="s">
        <v>136</v>
      </c>
      <c r="C45" s="68">
        <v>0.582</v>
      </c>
      <c r="D45" s="48">
        <v>0.515</v>
      </c>
      <c r="E45" s="68">
        <v>0.534</v>
      </c>
      <c r="F45" s="69" t="s">
        <v>294</v>
      </c>
      <c r="G45" s="229"/>
      <c r="H45" s="68">
        <v>0.569</v>
      </c>
      <c r="I45" s="48">
        <v>0.492</v>
      </c>
      <c r="J45" s="68">
        <v>0.501</v>
      </c>
      <c r="K45" s="77" t="s">
        <v>298</v>
      </c>
      <c r="L45" s="229"/>
      <c r="M45" s="68">
        <v>0.687</v>
      </c>
      <c r="N45" s="48">
        <v>0.583</v>
      </c>
      <c r="O45" s="68">
        <v>0.606</v>
      </c>
      <c r="P45" s="77" t="s">
        <v>198</v>
      </c>
      <c r="R45" s="213">
        <v>0.604</v>
      </c>
      <c r="S45" s="214">
        <v>0.509</v>
      </c>
      <c r="T45" s="213">
        <v>0.556</v>
      </c>
      <c r="U45" s="77" t="s">
        <v>239</v>
      </c>
      <c r="W45" s="213">
        <v>0.49</v>
      </c>
      <c r="X45" s="214">
        <v>0.46799999999999997</v>
      </c>
      <c r="Y45" s="213">
        <v>0.466</v>
      </c>
      <c r="Z45" s="209" t="s">
        <v>249</v>
      </c>
    </row>
    <row r="46" spans="2:26" ht="16.5" thickBot="1" thickTop="1">
      <c r="B46" s="12" t="s">
        <v>137</v>
      </c>
      <c r="C46" s="70">
        <v>181.3</v>
      </c>
      <c r="D46" s="51">
        <v>206.1</v>
      </c>
      <c r="E46" s="71">
        <v>185.3</v>
      </c>
      <c r="F46" s="47">
        <f>C46/E46-1</f>
        <v>-0.021586616297895267</v>
      </c>
      <c r="H46" s="70">
        <v>182.6</v>
      </c>
      <c r="I46" s="51">
        <v>202.8</v>
      </c>
      <c r="J46" s="71">
        <v>184.6</v>
      </c>
      <c r="K46" s="75">
        <f>H46/J46-1</f>
        <v>-0.010834236186348822</v>
      </c>
      <c r="M46" s="70">
        <v>178.7</v>
      </c>
      <c r="N46" s="51">
        <v>193.1</v>
      </c>
      <c r="O46" s="71">
        <v>182.6</v>
      </c>
      <c r="P46" s="47">
        <v>-0.021358159912376773</v>
      </c>
      <c r="R46" s="70">
        <v>183</v>
      </c>
      <c r="S46" s="51">
        <v>212.4</v>
      </c>
      <c r="T46" s="71">
        <v>188.1</v>
      </c>
      <c r="U46" s="47">
        <v>-0.027113237639553422</v>
      </c>
      <c r="W46" s="207">
        <v>182.3</v>
      </c>
      <c r="X46" s="216">
        <v>223.6</v>
      </c>
      <c r="Y46" s="208">
        <v>187.2</v>
      </c>
      <c r="Z46" s="210">
        <v>-0.026</v>
      </c>
    </row>
    <row r="47" spans="2:26" ht="16.5" thickBot="1" thickTop="1">
      <c r="B47" s="12" t="s">
        <v>138</v>
      </c>
      <c r="C47" s="70">
        <v>105.6</v>
      </c>
      <c r="D47" s="51">
        <v>106.1</v>
      </c>
      <c r="E47" s="71">
        <v>98.9</v>
      </c>
      <c r="F47" s="47">
        <f>C47/E47-1</f>
        <v>0.06774519716885741</v>
      </c>
      <c r="H47" s="70">
        <v>103.9</v>
      </c>
      <c r="I47" s="53">
        <v>99.7</v>
      </c>
      <c r="J47" s="71">
        <v>92.6</v>
      </c>
      <c r="K47" s="75">
        <f>H47/J47-1</f>
        <v>0.12203023758099363</v>
      </c>
      <c r="M47" s="70">
        <v>122.8</v>
      </c>
      <c r="N47" s="53">
        <v>112.5</v>
      </c>
      <c r="O47" s="71">
        <v>110.6</v>
      </c>
      <c r="P47" s="47">
        <v>0.11030741410488254</v>
      </c>
      <c r="R47" s="70">
        <v>110.5</v>
      </c>
      <c r="S47" s="53">
        <v>108</v>
      </c>
      <c r="T47" s="71">
        <v>104.5</v>
      </c>
      <c r="U47" s="47">
        <v>0.05741626794258381</v>
      </c>
      <c r="W47" s="207">
        <v>89.2</v>
      </c>
      <c r="X47" s="216">
        <v>104.7</v>
      </c>
      <c r="Y47" s="208">
        <v>87.3</v>
      </c>
      <c r="Z47" s="210">
        <v>0.022</v>
      </c>
    </row>
    <row r="48" spans="2:26" ht="16.5" thickBot="1" thickTop="1">
      <c r="B48" s="54" t="s">
        <v>139</v>
      </c>
      <c r="C48" s="55"/>
      <c r="D48" s="56"/>
      <c r="E48" s="57"/>
      <c r="F48" s="58"/>
      <c r="H48" s="55"/>
      <c r="I48" s="56"/>
      <c r="J48" s="57"/>
      <c r="K48" s="58"/>
      <c r="M48" s="55"/>
      <c r="N48" s="56"/>
      <c r="O48" s="57"/>
      <c r="P48" s="58"/>
      <c r="R48" s="55"/>
      <c r="S48" s="215"/>
      <c r="T48" s="57"/>
      <c r="U48" s="58"/>
      <c r="W48" s="207"/>
      <c r="X48" s="216"/>
      <c r="Y48" s="208"/>
      <c r="Z48" s="209"/>
    </row>
    <row r="49" spans="2:26" ht="16.5" thickBot="1" thickTop="1">
      <c r="B49" s="12" t="s">
        <v>136</v>
      </c>
      <c r="C49" s="68">
        <v>0.613</v>
      </c>
      <c r="D49" s="48">
        <v>0.565</v>
      </c>
      <c r="E49" s="68">
        <v>0.562</v>
      </c>
      <c r="F49" s="232" t="s">
        <v>295</v>
      </c>
      <c r="G49" s="229"/>
      <c r="H49" s="68">
        <v>0.591</v>
      </c>
      <c r="I49" s="48">
        <v>0.521</v>
      </c>
      <c r="J49" s="68">
        <v>0.5</v>
      </c>
      <c r="K49" s="78" t="s">
        <v>297</v>
      </c>
      <c r="L49" s="229"/>
      <c r="M49" s="68">
        <v>0.734</v>
      </c>
      <c r="N49" s="48">
        <v>0.636</v>
      </c>
      <c r="O49" s="68">
        <v>0.652</v>
      </c>
      <c r="P49" s="78" t="s">
        <v>199</v>
      </c>
      <c r="R49" s="213">
        <v>0.649</v>
      </c>
      <c r="S49" s="214">
        <v>0.606</v>
      </c>
      <c r="T49" s="213">
        <v>0.621</v>
      </c>
      <c r="U49" s="78" t="s">
        <v>240</v>
      </c>
      <c r="W49" s="213">
        <v>0.46399999999999997</v>
      </c>
      <c r="X49" s="214">
        <v>0.531</v>
      </c>
      <c r="Y49" s="213">
        <v>0.485</v>
      </c>
      <c r="Z49" s="209" t="s">
        <v>250</v>
      </c>
    </row>
    <row r="50" spans="2:26" ht="16.5" thickBot="1" thickTop="1">
      <c r="B50" s="12" t="s">
        <v>137</v>
      </c>
      <c r="C50" s="70">
        <v>140.3</v>
      </c>
      <c r="D50" s="51">
        <v>159.7</v>
      </c>
      <c r="E50" s="71">
        <v>135.6</v>
      </c>
      <c r="F50" s="47">
        <f>C50/E50-1</f>
        <v>0.0346607669616521</v>
      </c>
      <c r="H50" s="70">
        <v>140.1</v>
      </c>
      <c r="I50" s="51">
        <v>164.9</v>
      </c>
      <c r="J50" s="71">
        <v>136.7</v>
      </c>
      <c r="K50" s="75">
        <f>H50/J50-1</f>
        <v>0.024871982443306573</v>
      </c>
      <c r="M50" s="70">
        <v>145.3</v>
      </c>
      <c r="N50" s="51">
        <v>148.9</v>
      </c>
      <c r="O50" s="71">
        <v>138.2</v>
      </c>
      <c r="P50" s="47">
        <v>0.05137481910274988</v>
      </c>
      <c r="R50" s="70">
        <v>143.7</v>
      </c>
      <c r="S50" s="51">
        <v>169.3</v>
      </c>
      <c r="T50" s="71">
        <v>136.7</v>
      </c>
      <c r="U50" s="47">
        <v>0.05120702267739574</v>
      </c>
      <c r="W50" s="207">
        <v>128</v>
      </c>
      <c r="X50" s="216">
        <v>158.9</v>
      </c>
      <c r="Y50" s="208">
        <v>128.5</v>
      </c>
      <c r="Z50" s="210">
        <v>-0.004</v>
      </c>
    </row>
    <row r="51" spans="2:26" ht="16.5" thickBot="1" thickTop="1">
      <c r="B51" s="12" t="s">
        <v>138</v>
      </c>
      <c r="C51" s="70">
        <v>86</v>
      </c>
      <c r="D51" s="51">
        <v>90.2</v>
      </c>
      <c r="E51" s="70">
        <v>76.2</v>
      </c>
      <c r="F51" s="47">
        <f>C51/E51-1</f>
        <v>0.1286089238845145</v>
      </c>
      <c r="H51" s="71">
        <v>82.8</v>
      </c>
      <c r="I51" s="51">
        <v>85.8</v>
      </c>
      <c r="J51" s="71">
        <v>68.4</v>
      </c>
      <c r="K51" s="75">
        <f>H51/J51-1</f>
        <v>0.21052631578947345</v>
      </c>
      <c r="M51" s="71">
        <v>106.6</v>
      </c>
      <c r="N51" s="51">
        <v>94.6</v>
      </c>
      <c r="O51" s="71">
        <v>90.1</v>
      </c>
      <c r="P51" s="47">
        <v>0.18312985571587137</v>
      </c>
      <c r="R51" s="71">
        <v>93.4</v>
      </c>
      <c r="S51" s="51">
        <v>102.6</v>
      </c>
      <c r="T51" s="71">
        <v>84.8</v>
      </c>
      <c r="U51" s="47">
        <v>0.10141509433962281</v>
      </c>
      <c r="W51" s="207">
        <v>59.4</v>
      </c>
      <c r="X51" s="216">
        <v>84.4</v>
      </c>
      <c r="Y51" s="208">
        <v>62.3</v>
      </c>
      <c r="Z51" s="210">
        <v>-0.047</v>
      </c>
    </row>
    <row r="52" spans="2:26" ht="16.5" thickBot="1" thickTop="1">
      <c r="B52" s="54" t="s">
        <v>140</v>
      </c>
      <c r="C52" s="55"/>
      <c r="D52" s="56"/>
      <c r="E52" s="57"/>
      <c r="F52" s="58"/>
      <c r="H52" s="55"/>
      <c r="I52" s="56"/>
      <c r="J52" s="57"/>
      <c r="K52" s="58"/>
      <c r="M52" s="55"/>
      <c r="N52" s="56"/>
      <c r="O52" s="57"/>
      <c r="P52" s="58"/>
      <c r="R52" s="55"/>
      <c r="S52" s="215"/>
      <c r="T52" s="57"/>
      <c r="U52" s="58"/>
      <c r="W52" s="207"/>
      <c r="X52" s="216"/>
      <c r="Y52" s="208"/>
      <c r="Z52" s="209"/>
    </row>
    <row r="53" spans="2:26" ht="16.5" thickBot="1" thickTop="1">
      <c r="B53" s="12" t="s">
        <v>136</v>
      </c>
      <c r="C53" s="68">
        <v>0.551</v>
      </c>
      <c r="D53" s="48">
        <v>0.48</v>
      </c>
      <c r="E53" s="68">
        <v>0.508</v>
      </c>
      <c r="F53" s="72" t="s">
        <v>246</v>
      </c>
      <c r="G53" s="229"/>
      <c r="H53" s="68">
        <v>0.547</v>
      </c>
      <c r="I53" s="48">
        <v>0.468</v>
      </c>
      <c r="J53" s="68">
        <v>0.503</v>
      </c>
      <c r="K53" s="72" t="s">
        <v>296</v>
      </c>
      <c r="L53" s="229"/>
      <c r="M53" s="68">
        <v>0.638</v>
      </c>
      <c r="N53" s="48">
        <v>0.548</v>
      </c>
      <c r="O53" s="68">
        <v>0.567</v>
      </c>
      <c r="P53" s="72" t="s">
        <v>200</v>
      </c>
      <c r="R53" s="213">
        <v>0.556</v>
      </c>
      <c r="S53" s="214">
        <v>0.445</v>
      </c>
      <c r="T53" s="213">
        <v>0.502</v>
      </c>
      <c r="U53" s="72" t="s">
        <v>238</v>
      </c>
      <c r="W53" s="213">
        <v>0.514</v>
      </c>
      <c r="X53" s="214">
        <v>0.606</v>
      </c>
      <c r="Y53" s="213">
        <v>0.45</v>
      </c>
      <c r="Z53" s="209" t="s">
        <v>251</v>
      </c>
    </row>
    <row r="54" spans="2:26" ht="16.5" thickBot="1" thickTop="1">
      <c r="B54" s="12" t="s">
        <v>137</v>
      </c>
      <c r="C54" s="71">
        <v>226.9</v>
      </c>
      <c r="D54" s="53">
        <v>244</v>
      </c>
      <c r="E54" s="70">
        <v>234.8</v>
      </c>
      <c r="F54" s="47">
        <f>C54/E54-1</f>
        <v>-0.03364565587734247</v>
      </c>
      <c r="H54" s="70">
        <v>229</v>
      </c>
      <c r="I54" s="51">
        <v>237.3</v>
      </c>
      <c r="J54" s="70">
        <v>233.8</v>
      </c>
      <c r="K54" s="75">
        <f>H54/J54-1</f>
        <v>-0.020530367835757124</v>
      </c>
      <c r="M54" s="71">
        <v>219.6</v>
      </c>
      <c r="N54" s="51">
        <v>226.6</v>
      </c>
      <c r="O54" s="70">
        <v>225.9</v>
      </c>
      <c r="P54" s="47">
        <v>-0.02788844621513953</v>
      </c>
      <c r="R54" s="71">
        <v>230.7</v>
      </c>
      <c r="S54" s="51">
        <v>250.8</v>
      </c>
      <c r="T54" s="70">
        <v>240.6</v>
      </c>
      <c r="U54" s="47">
        <v>-0.041147132169576106</v>
      </c>
      <c r="W54" s="207">
        <v>229.8</v>
      </c>
      <c r="X54" s="216">
        <v>329.1</v>
      </c>
      <c r="Y54" s="208">
        <v>242.5</v>
      </c>
      <c r="Z54" s="210">
        <v>-0.052</v>
      </c>
    </row>
    <row r="55" spans="2:26" ht="16.5" thickBot="1" thickTop="1">
      <c r="B55" s="12" t="s">
        <v>138</v>
      </c>
      <c r="C55" s="70">
        <v>125.1</v>
      </c>
      <c r="D55" s="51">
        <v>117.2</v>
      </c>
      <c r="E55" s="70">
        <v>119.3</v>
      </c>
      <c r="F55" s="47">
        <f>C55/E55-1</f>
        <v>0.04861693210393958</v>
      </c>
      <c r="H55" s="70">
        <v>125.4</v>
      </c>
      <c r="I55" s="51">
        <v>111.1</v>
      </c>
      <c r="J55" s="70">
        <v>117.6</v>
      </c>
      <c r="K55" s="75">
        <f>H55/J55-1</f>
        <v>0.06632653061224492</v>
      </c>
      <c r="M55" s="70">
        <v>140</v>
      </c>
      <c r="N55" s="51">
        <v>124.2</v>
      </c>
      <c r="O55" s="70">
        <v>128</v>
      </c>
      <c r="P55" s="47">
        <v>0.09375</v>
      </c>
      <c r="R55" s="71">
        <v>128.3</v>
      </c>
      <c r="S55" s="51">
        <v>111.6</v>
      </c>
      <c r="T55" s="70">
        <v>120.9</v>
      </c>
      <c r="U55" s="47">
        <v>0.0612076095947065</v>
      </c>
      <c r="W55" s="207">
        <v>118.2</v>
      </c>
      <c r="X55" s="216">
        <v>199.3</v>
      </c>
      <c r="Y55" s="208">
        <v>109.1</v>
      </c>
      <c r="Z55" s="210">
        <v>0.083</v>
      </c>
    </row>
    <row r="56" spans="2:6" ht="15.75" thickTop="1">
      <c r="B56" s="24"/>
      <c r="C56" s="40"/>
      <c r="D56" s="40"/>
      <c r="E56" s="40"/>
      <c r="F56" s="40"/>
    </row>
    <row r="57" spans="2:6" ht="15.75" thickBot="1">
      <c r="B57" s="24"/>
      <c r="C57" s="40"/>
      <c r="D57" s="40"/>
      <c r="E57" s="40"/>
      <c r="F57" s="40"/>
    </row>
    <row r="58" spans="2:26" ht="22.5" customHeight="1" thickBot="1" thickTop="1">
      <c r="B58" s="277" t="s">
        <v>185</v>
      </c>
      <c r="C58" s="267">
        <v>2015</v>
      </c>
      <c r="D58" s="254">
        <v>2014</v>
      </c>
      <c r="E58" s="266"/>
      <c r="F58" s="267" t="s">
        <v>286</v>
      </c>
      <c r="H58" s="267" t="s">
        <v>272</v>
      </c>
      <c r="I58" s="254" t="s">
        <v>273</v>
      </c>
      <c r="J58" s="266"/>
      <c r="K58" s="267" t="s">
        <v>284</v>
      </c>
      <c r="M58" s="267" t="s">
        <v>187</v>
      </c>
      <c r="N58" s="254" t="s">
        <v>188</v>
      </c>
      <c r="O58" s="266"/>
      <c r="P58" s="267" t="s">
        <v>194</v>
      </c>
      <c r="R58" s="267" t="s">
        <v>215</v>
      </c>
      <c r="S58" s="254" t="s">
        <v>217</v>
      </c>
      <c r="T58" s="266"/>
      <c r="U58" s="267" t="s">
        <v>236</v>
      </c>
      <c r="W58" s="267" t="s">
        <v>216</v>
      </c>
      <c r="X58" s="254" t="s">
        <v>218</v>
      </c>
      <c r="Y58" s="266"/>
      <c r="Z58" s="267" t="s">
        <v>258</v>
      </c>
    </row>
    <row r="59" spans="2:26" ht="22.5" customHeight="1" thickBot="1" thickTop="1">
      <c r="B59" s="276"/>
      <c r="C59" s="268"/>
      <c r="D59" s="25" t="s">
        <v>125</v>
      </c>
      <c r="E59" s="25" t="s">
        <v>134</v>
      </c>
      <c r="F59" s="268"/>
      <c r="H59" s="268"/>
      <c r="I59" s="220" t="s">
        <v>125</v>
      </c>
      <c r="J59" s="220" t="s">
        <v>134</v>
      </c>
      <c r="K59" s="268"/>
      <c r="M59" s="268"/>
      <c r="N59" s="25" t="s">
        <v>125</v>
      </c>
      <c r="O59" s="25" t="s">
        <v>134</v>
      </c>
      <c r="P59" s="268"/>
      <c r="R59" s="268"/>
      <c r="S59" s="25" t="s">
        <v>125</v>
      </c>
      <c r="T59" s="25" t="s">
        <v>134</v>
      </c>
      <c r="U59" s="268"/>
      <c r="W59" s="268"/>
      <c r="X59" s="25" t="s">
        <v>125</v>
      </c>
      <c r="Y59" s="25" t="s">
        <v>134</v>
      </c>
      <c r="Z59" s="268"/>
    </row>
    <row r="60" spans="2:26" ht="16.5" thickBot="1" thickTop="1">
      <c r="B60" s="44" t="s">
        <v>115</v>
      </c>
      <c r="C60" s="45"/>
      <c r="D60" s="45"/>
      <c r="E60" s="46"/>
      <c r="F60" s="46"/>
      <c r="H60" s="65"/>
      <c r="I60" s="65"/>
      <c r="J60" s="66"/>
      <c r="K60" s="66"/>
      <c r="M60" s="65"/>
      <c r="N60" s="65"/>
      <c r="O60" s="66"/>
      <c r="P60" s="66"/>
      <c r="R60" s="65"/>
      <c r="S60" s="65"/>
      <c r="T60" s="66"/>
      <c r="U60" s="66"/>
      <c r="W60" s="45"/>
      <c r="X60" s="45"/>
      <c r="Y60" s="46"/>
      <c r="Z60" s="46"/>
    </row>
    <row r="61" spans="2:26" ht="16.5" thickBot="1" thickTop="1">
      <c r="B61" s="12" t="s">
        <v>136</v>
      </c>
      <c r="C61" s="73">
        <v>0.454</v>
      </c>
      <c r="D61" s="67">
        <v>0.508</v>
      </c>
      <c r="E61" s="73">
        <v>0.376</v>
      </c>
      <c r="F61" s="74" t="s">
        <v>305</v>
      </c>
      <c r="G61" s="229"/>
      <c r="H61" s="73">
        <v>0.433</v>
      </c>
      <c r="I61" s="67">
        <v>0.496</v>
      </c>
      <c r="J61" s="73">
        <v>0.366</v>
      </c>
      <c r="K61" s="74" t="s">
        <v>308</v>
      </c>
      <c r="L61" s="229"/>
      <c r="M61" s="73">
        <v>0.57</v>
      </c>
      <c r="N61" s="67">
        <v>0.565</v>
      </c>
      <c r="O61" s="73">
        <v>0.418</v>
      </c>
      <c r="P61" s="74" t="s">
        <v>261</v>
      </c>
      <c r="R61" s="213">
        <v>0.41600000000000004</v>
      </c>
      <c r="S61" s="214">
        <v>0.49200000000000005</v>
      </c>
      <c r="T61" s="213">
        <v>0.331</v>
      </c>
      <c r="U61" s="74" t="s">
        <v>260</v>
      </c>
      <c r="W61" s="213">
        <v>0.45399999999999996</v>
      </c>
      <c r="X61" s="214">
        <v>0.5920000000000001</v>
      </c>
      <c r="Y61" s="213">
        <v>0.391</v>
      </c>
      <c r="Z61" s="209" t="s">
        <v>252</v>
      </c>
    </row>
    <row r="62" spans="2:26" ht="16.5" thickBot="1" thickTop="1">
      <c r="B62" s="12" t="s">
        <v>137</v>
      </c>
      <c r="C62" s="71">
        <v>189.4</v>
      </c>
      <c r="D62" s="53">
        <v>218.7</v>
      </c>
      <c r="E62" s="70">
        <v>185</v>
      </c>
      <c r="F62" s="75">
        <f>C62/E62-1</f>
        <v>0.023783783783783763</v>
      </c>
      <c r="H62" s="71">
        <v>191.6</v>
      </c>
      <c r="I62" s="51">
        <v>218.9</v>
      </c>
      <c r="J62" s="70">
        <v>179.8</v>
      </c>
      <c r="K62" s="75">
        <f>H62/J62-1</f>
        <v>0.06562847608453826</v>
      </c>
      <c r="M62" s="70">
        <v>179.1</v>
      </c>
      <c r="N62" s="51">
        <v>200.4</v>
      </c>
      <c r="O62" s="71">
        <v>165.2</v>
      </c>
      <c r="P62" s="47">
        <v>0.08414043583535102</v>
      </c>
      <c r="R62" s="70">
        <v>182</v>
      </c>
      <c r="S62" s="51">
        <v>226.5</v>
      </c>
      <c r="T62" s="71">
        <v>169.9</v>
      </c>
      <c r="U62" s="47">
        <v>0.07121836374337853</v>
      </c>
      <c r="W62" s="207">
        <v>207.6</v>
      </c>
      <c r="X62" s="216">
        <v>235.4</v>
      </c>
      <c r="Y62" s="212">
        <v>232.7</v>
      </c>
      <c r="Z62" s="210">
        <v>-0.108</v>
      </c>
    </row>
    <row r="63" spans="2:26" ht="16.5" thickBot="1" thickTop="1">
      <c r="B63" s="12" t="s">
        <v>138</v>
      </c>
      <c r="C63" s="70">
        <v>86</v>
      </c>
      <c r="D63" s="53">
        <v>111</v>
      </c>
      <c r="E63" s="70">
        <v>69.6</v>
      </c>
      <c r="F63" s="75">
        <f>C63/E63-1</f>
        <v>0.2356321839080462</v>
      </c>
      <c r="H63" s="71">
        <v>82.9</v>
      </c>
      <c r="I63" s="51">
        <v>108.5</v>
      </c>
      <c r="J63" s="71">
        <v>65.8</v>
      </c>
      <c r="K63" s="75">
        <f>H63/J63-1</f>
        <v>0.2598784194528876</v>
      </c>
      <c r="M63" s="71">
        <v>102.1</v>
      </c>
      <c r="N63" s="51">
        <v>113.2</v>
      </c>
      <c r="O63" s="70">
        <v>69</v>
      </c>
      <c r="P63" s="47">
        <v>0.47971014492753605</v>
      </c>
      <c r="R63" s="71">
        <v>75.6</v>
      </c>
      <c r="S63" s="51">
        <v>111.4</v>
      </c>
      <c r="T63" s="70">
        <v>56.3</v>
      </c>
      <c r="U63" s="47">
        <v>0.34280639431616344</v>
      </c>
      <c r="W63" s="207">
        <v>94.2</v>
      </c>
      <c r="X63" s="216">
        <v>139.3</v>
      </c>
      <c r="Y63" s="212">
        <v>91</v>
      </c>
      <c r="Z63" s="210">
        <v>0.035</v>
      </c>
    </row>
    <row r="64" spans="2:26" ht="16.5" thickBot="1" thickTop="1">
      <c r="B64" s="54" t="s">
        <v>116</v>
      </c>
      <c r="C64" s="55"/>
      <c r="D64" s="56"/>
      <c r="E64" s="76"/>
      <c r="F64" s="58"/>
      <c r="H64" s="55"/>
      <c r="I64" s="56"/>
      <c r="J64" s="76"/>
      <c r="K64" s="58"/>
      <c r="M64" s="55"/>
      <c r="N64" s="56"/>
      <c r="O64" s="76"/>
      <c r="P64" s="58"/>
      <c r="R64" s="55"/>
      <c r="S64" s="215"/>
      <c r="T64" s="76"/>
      <c r="U64" s="58"/>
      <c r="W64" s="207"/>
      <c r="X64" s="216"/>
      <c r="Y64" s="212"/>
      <c r="Z64" s="209"/>
    </row>
    <row r="65" spans="2:26" ht="16.5" thickBot="1" thickTop="1">
      <c r="B65" s="12" t="s">
        <v>136</v>
      </c>
      <c r="C65" s="73">
        <v>0.699</v>
      </c>
      <c r="D65" s="67" t="s">
        <v>158</v>
      </c>
      <c r="E65" s="73">
        <v>0.637</v>
      </c>
      <c r="F65" s="74" t="s">
        <v>306</v>
      </c>
      <c r="G65" s="229"/>
      <c r="H65" s="68">
        <v>0.675</v>
      </c>
      <c r="I65" s="67" t="s">
        <v>158</v>
      </c>
      <c r="J65" s="68">
        <v>0.694</v>
      </c>
      <c r="K65" s="72" t="s">
        <v>309</v>
      </c>
      <c r="L65" s="229"/>
      <c r="M65" s="73">
        <v>0.858</v>
      </c>
      <c r="N65" s="67" t="s">
        <v>158</v>
      </c>
      <c r="O65" s="73">
        <v>0.773</v>
      </c>
      <c r="P65" s="72" t="s">
        <v>260</v>
      </c>
      <c r="R65" s="213">
        <v>0.812</v>
      </c>
      <c r="S65" s="214" t="s">
        <v>158</v>
      </c>
      <c r="T65" s="213">
        <v>0.723</v>
      </c>
      <c r="U65" s="72" t="s">
        <v>241</v>
      </c>
      <c r="W65" s="213">
        <v>0.524</v>
      </c>
      <c r="X65" s="214" t="s">
        <v>158</v>
      </c>
      <c r="Y65" s="213">
        <v>0.353</v>
      </c>
      <c r="Z65" s="209" t="s">
        <v>253</v>
      </c>
    </row>
    <row r="66" spans="2:26" ht="16.5" thickBot="1" thickTop="1">
      <c r="B66" s="12" t="s">
        <v>137</v>
      </c>
      <c r="C66" s="71">
        <v>259.3</v>
      </c>
      <c r="D66" s="67" t="s">
        <v>158</v>
      </c>
      <c r="E66" s="70">
        <v>218.5</v>
      </c>
      <c r="F66" s="47">
        <f>C66/E66-1</f>
        <v>0.18672768878718538</v>
      </c>
      <c r="H66" s="71">
        <v>271.2</v>
      </c>
      <c r="I66" s="67" t="s">
        <v>158</v>
      </c>
      <c r="J66" s="70">
        <v>212</v>
      </c>
      <c r="K66" s="75">
        <f>H66/J66-1</f>
        <v>0.27924528301886786</v>
      </c>
      <c r="M66" s="71">
        <v>286.3</v>
      </c>
      <c r="N66" s="67" t="s">
        <v>158</v>
      </c>
      <c r="O66" s="70">
        <v>228.9</v>
      </c>
      <c r="P66" s="47">
        <v>0.25076452599388377</v>
      </c>
      <c r="R66" s="71">
        <v>276.9</v>
      </c>
      <c r="S66" s="67" t="s">
        <v>158</v>
      </c>
      <c r="T66" s="70">
        <v>236</v>
      </c>
      <c r="U66" s="47">
        <v>0.17330508474576267</v>
      </c>
      <c r="W66" s="207">
        <v>195.4</v>
      </c>
      <c r="X66" s="216" t="s">
        <v>158</v>
      </c>
      <c r="Y66" s="212">
        <v>171.3</v>
      </c>
      <c r="Z66" s="210">
        <v>0.141</v>
      </c>
    </row>
    <row r="67" spans="2:26" ht="16.5" thickBot="1" thickTop="1">
      <c r="B67" s="12" t="s">
        <v>138</v>
      </c>
      <c r="C67" s="71">
        <v>181.2</v>
      </c>
      <c r="D67" s="67" t="s">
        <v>158</v>
      </c>
      <c r="E67" s="71">
        <v>139.1</v>
      </c>
      <c r="F67" s="47">
        <f>C67/E67-1</f>
        <v>0.30265995686556435</v>
      </c>
      <c r="H67" s="71">
        <v>183.2</v>
      </c>
      <c r="I67" s="67" t="s">
        <v>158</v>
      </c>
      <c r="J67" s="70">
        <v>147</v>
      </c>
      <c r="K67" s="75">
        <f>H67/J67-1</f>
        <v>0.24625850340136046</v>
      </c>
      <c r="M67" s="71">
        <v>245.6</v>
      </c>
      <c r="N67" s="67" t="s">
        <v>158</v>
      </c>
      <c r="O67" s="71">
        <v>176.9</v>
      </c>
      <c r="P67" s="47">
        <v>0.3883550028264555</v>
      </c>
      <c r="R67" s="71">
        <v>224.8</v>
      </c>
      <c r="S67" s="67" t="s">
        <v>158</v>
      </c>
      <c r="T67" s="71">
        <v>170.7</v>
      </c>
      <c r="U67" s="47">
        <v>0.31693028705330994</v>
      </c>
      <c r="W67" s="207">
        <v>102.4</v>
      </c>
      <c r="X67" s="216" t="s">
        <v>158</v>
      </c>
      <c r="Y67" s="212">
        <v>60.4</v>
      </c>
      <c r="Z67" s="210">
        <v>0.695</v>
      </c>
    </row>
    <row r="68" spans="2:26" ht="16.5" thickBot="1" thickTop="1">
      <c r="B68" s="54" t="s">
        <v>117</v>
      </c>
      <c r="C68" s="55"/>
      <c r="D68" s="56"/>
      <c r="E68" s="76"/>
      <c r="F68" s="58"/>
      <c r="H68" s="55"/>
      <c r="I68" s="56"/>
      <c r="J68" s="76"/>
      <c r="K68" s="58"/>
      <c r="M68" s="55"/>
      <c r="N68" s="56"/>
      <c r="O68" s="76"/>
      <c r="P68" s="58"/>
      <c r="R68" s="55"/>
      <c r="S68" s="215"/>
      <c r="T68" s="76"/>
      <c r="U68" s="58"/>
      <c r="W68" s="207"/>
      <c r="X68" s="216"/>
      <c r="Y68" s="212"/>
      <c r="Z68" s="209"/>
    </row>
    <row r="69" spans="2:26" ht="16.5" thickBot="1" thickTop="1">
      <c r="B69" s="12" t="s">
        <v>136</v>
      </c>
      <c r="C69" s="68">
        <v>0.527</v>
      </c>
      <c r="D69" s="67" t="s">
        <v>158</v>
      </c>
      <c r="E69" s="68">
        <v>0.425</v>
      </c>
      <c r="F69" s="72" t="s">
        <v>270</v>
      </c>
      <c r="G69" s="229"/>
      <c r="H69" s="68">
        <v>0.457</v>
      </c>
      <c r="I69" s="67" t="s">
        <v>158</v>
      </c>
      <c r="J69" s="68">
        <v>0.436</v>
      </c>
      <c r="K69" s="72" t="s">
        <v>310</v>
      </c>
      <c r="L69" s="229"/>
      <c r="M69" s="68">
        <v>0.631</v>
      </c>
      <c r="N69" s="67" t="s">
        <v>158</v>
      </c>
      <c r="O69" s="68">
        <v>0.547</v>
      </c>
      <c r="P69" s="72" t="s">
        <v>266</v>
      </c>
      <c r="R69" s="213">
        <v>0.652</v>
      </c>
      <c r="S69" s="214" t="s">
        <v>158</v>
      </c>
      <c r="T69" s="213">
        <v>0.473</v>
      </c>
      <c r="U69" s="72" t="s">
        <v>259</v>
      </c>
      <c r="W69" s="213">
        <v>0.365</v>
      </c>
      <c r="X69" s="214" t="s">
        <v>158</v>
      </c>
      <c r="Y69" s="213">
        <v>0.24</v>
      </c>
      <c r="Z69" s="209" t="s">
        <v>254</v>
      </c>
    </row>
    <row r="70" spans="2:26" ht="16.5" thickBot="1" thickTop="1">
      <c r="B70" s="12" t="s">
        <v>137</v>
      </c>
      <c r="C70" s="70">
        <v>149</v>
      </c>
      <c r="D70" s="67" t="s">
        <v>158</v>
      </c>
      <c r="E70" s="70">
        <v>161</v>
      </c>
      <c r="F70" s="68">
        <f>C70/E70-1</f>
        <v>-0.07453416149068326</v>
      </c>
      <c r="H70" s="71">
        <v>161.9</v>
      </c>
      <c r="I70" s="67" t="s">
        <v>158</v>
      </c>
      <c r="J70" s="71">
        <v>166.9</v>
      </c>
      <c r="K70" s="75">
        <f>H70/J70-1</f>
        <v>-0.02995805871779511</v>
      </c>
      <c r="M70" s="71">
        <v>143.2</v>
      </c>
      <c r="N70" s="67" t="s">
        <v>158</v>
      </c>
      <c r="O70" s="71">
        <v>152.5</v>
      </c>
      <c r="P70" s="68">
        <v>-0.06098360655737711</v>
      </c>
      <c r="R70" s="71">
        <v>147.7</v>
      </c>
      <c r="S70" s="67" t="s">
        <v>158</v>
      </c>
      <c r="T70" s="71">
        <v>166.3</v>
      </c>
      <c r="U70" s="68">
        <v>-0.11184606133493702</v>
      </c>
      <c r="W70" s="207">
        <v>145.7</v>
      </c>
      <c r="X70" s="216" t="s">
        <v>158</v>
      </c>
      <c r="Y70" s="212">
        <v>158.6</v>
      </c>
      <c r="Z70" s="210">
        <v>-0.081</v>
      </c>
    </row>
    <row r="71" spans="2:26" ht="16.5" thickBot="1" thickTop="1">
      <c r="B71" s="12" t="s">
        <v>138</v>
      </c>
      <c r="C71" s="71">
        <v>78.5</v>
      </c>
      <c r="D71" s="67" t="s">
        <v>158</v>
      </c>
      <c r="E71" s="70">
        <v>68.4</v>
      </c>
      <c r="F71" s="68">
        <f>C71/E71-1</f>
        <v>0.14766081871345027</v>
      </c>
      <c r="H71" s="70">
        <v>74</v>
      </c>
      <c r="I71" s="67" t="s">
        <v>158</v>
      </c>
      <c r="J71" s="70">
        <v>72.8</v>
      </c>
      <c r="K71" s="75">
        <f>H71/J71-1</f>
        <v>0.016483516483516425</v>
      </c>
      <c r="M71" s="71">
        <v>90.3</v>
      </c>
      <c r="N71" s="67" t="s">
        <v>158</v>
      </c>
      <c r="O71" s="70">
        <v>83.5</v>
      </c>
      <c r="P71" s="68">
        <v>0.08143712574850293</v>
      </c>
      <c r="R71" s="71">
        <v>96.3</v>
      </c>
      <c r="S71" s="67" t="s">
        <v>158</v>
      </c>
      <c r="T71" s="70">
        <v>78.7</v>
      </c>
      <c r="U71" s="68">
        <v>0.2236340533672172</v>
      </c>
      <c r="W71" s="207">
        <v>53.1</v>
      </c>
      <c r="X71" s="216" t="s">
        <v>158</v>
      </c>
      <c r="Y71" s="212">
        <v>38</v>
      </c>
      <c r="Z71" s="210">
        <v>0.397</v>
      </c>
    </row>
    <row r="72" spans="2:26" ht="16.5" thickBot="1" thickTop="1">
      <c r="B72" s="54" t="s">
        <v>118</v>
      </c>
      <c r="C72" s="55"/>
      <c r="D72" s="56"/>
      <c r="E72" s="76"/>
      <c r="F72" s="58"/>
      <c r="H72" s="55"/>
      <c r="I72" s="56"/>
      <c r="J72" s="76"/>
      <c r="K72" s="58"/>
      <c r="M72" s="55"/>
      <c r="N72" s="56"/>
      <c r="O72" s="76"/>
      <c r="P72" s="58"/>
      <c r="R72" s="55"/>
      <c r="S72" s="215"/>
      <c r="T72" s="76"/>
      <c r="U72" s="58"/>
      <c r="W72" s="207"/>
      <c r="X72" s="216"/>
      <c r="Y72" s="212"/>
      <c r="Z72" s="209"/>
    </row>
    <row r="73" spans="2:26" ht="16.5" thickBot="1" thickTop="1">
      <c r="B73" s="12" t="s">
        <v>136</v>
      </c>
      <c r="C73" s="68">
        <v>0.662</v>
      </c>
      <c r="D73" s="48">
        <v>0.551</v>
      </c>
      <c r="E73" s="68">
        <v>0.621</v>
      </c>
      <c r="F73" s="72" t="s">
        <v>307</v>
      </c>
      <c r="G73" s="229"/>
      <c r="H73" s="68">
        <v>0.66</v>
      </c>
      <c r="I73" s="48">
        <v>0.477</v>
      </c>
      <c r="J73" s="68">
        <v>0.565</v>
      </c>
      <c r="K73" s="72" t="s">
        <v>263</v>
      </c>
      <c r="L73" s="229"/>
      <c r="M73" s="68">
        <v>0.753</v>
      </c>
      <c r="N73" s="48">
        <v>0.657</v>
      </c>
      <c r="O73" s="68">
        <v>0.702</v>
      </c>
      <c r="P73" s="72" t="s">
        <v>271</v>
      </c>
      <c r="R73" s="213">
        <v>0.706</v>
      </c>
      <c r="S73" s="214">
        <v>0.599</v>
      </c>
      <c r="T73" s="213">
        <v>0.674</v>
      </c>
      <c r="U73" s="72" t="s">
        <v>248</v>
      </c>
      <c r="W73" s="213">
        <v>0.517</v>
      </c>
      <c r="X73" s="214">
        <v>0.39299999999999996</v>
      </c>
      <c r="Y73" s="213">
        <v>0.542</v>
      </c>
      <c r="Z73" s="209" t="s">
        <v>255</v>
      </c>
    </row>
    <row r="74" spans="2:26" ht="16.5" thickBot="1" thickTop="1">
      <c r="B74" s="12" t="s">
        <v>137</v>
      </c>
      <c r="C74" s="71">
        <v>175.1</v>
      </c>
      <c r="D74" s="53">
        <v>147.6</v>
      </c>
      <c r="E74" s="70">
        <v>182.2</v>
      </c>
      <c r="F74" s="68">
        <f>C74/E74-1</f>
        <v>-0.03896816684961579</v>
      </c>
      <c r="H74" s="71">
        <v>175.7</v>
      </c>
      <c r="I74" s="53">
        <v>135.7</v>
      </c>
      <c r="J74" s="70">
        <v>183.6</v>
      </c>
      <c r="K74" s="75">
        <f>H74/J74-1</f>
        <v>-0.04302832244008714</v>
      </c>
      <c r="M74" s="71">
        <v>174.8</v>
      </c>
      <c r="N74" s="53">
        <v>167</v>
      </c>
      <c r="O74" s="70">
        <v>183.8</v>
      </c>
      <c r="P74" s="68">
        <v>-0.04896626768226331</v>
      </c>
      <c r="R74" s="71">
        <v>180.3</v>
      </c>
      <c r="S74" s="51">
        <v>150.8</v>
      </c>
      <c r="T74" s="70">
        <v>187.7</v>
      </c>
      <c r="U74" s="68">
        <v>-0.03942461374533823</v>
      </c>
      <c r="W74" s="207">
        <v>168.7</v>
      </c>
      <c r="X74" s="216">
        <v>93.4</v>
      </c>
      <c r="Y74" s="212">
        <v>170.6</v>
      </c>
      <c r="Z74" s="210">
        <v>-0.011</v>
      </c>
    </row>
    <row r="75" spans="2:26" ht="16.5" thickBot="1" thickTop="1">
      <c r="B75" s="12" t="s">
        <v>138</v>
      </c>
      <c r="C75" s="70">
        <v>115.9</v>
      </c>
      <c r="D75" s="51">
        <v>81.4</v>
      </c>
      <c r="E75" s="70">
        <v>113.1</v>
      </c>
      <c r="F75" s="68">
        <f>C75/E75-1</f>
        <v>0.024756852343059244</v>
      </c>
      <c r="H75" s="70">
        <v>115.9</v>
      </c>
      <c r="I75" s="51">
        <v>64.7</v>
      </c>
      <c r="J75" s="70">
        <v>103.7</v>
      </c>
      <c r="K75" s="75">
        <f>H75/J75-1</f>
        <v>0.11764705882352944</v>
      </c>
      <c r="M75" s="70">
        <v>131.7</v>
      </c>
      <c r="N75" s="51">
        <v>109.7</v>
      </c>
      <c r="O75" s="70">
        <v>129</v>
      </c>
      <c r="P75" s="68">
        <v>0.020930232558139528</v>
      </c>
      <c r="R75" s="70">
        <v>127.3</v>
      </c>
      <c r="S75" s="51">
        <v>90.3</v>
      </c>
      <c r="T75" s="70">
        <v>126.4</v>
      </c>
      <c r="U75" s="68">
        <v>0.007120253164556889</v>
      </c>
      <c r="W75" s="207">
        <v>87.1</v>
      </c>
      <c r="X75" s="216">
        <v>36.7</v>
      </c>
      <c r="Y75" s="212">
        <v>92.5</v>
      </c>
      <c r="Z75" s="210">
        <v>-0.058</v>
      </c>
    </row>
    <row r="76" spans="2:6" ht="15.75" thickTop="1">
      <c r="B76" s="24"/>
      <c r="C76" s="40"/>
      <c r="D76" s="40"/>
      <c r="E76" s="40"/>
      <c r="F76" s="40"/>
    </row>
    <row r="77" spans="2:6" ht="15">
      <c r="B77" s="24"/>
      <c r="C77" s="40"/>
      <c r="D77" s="40"/>
      <c r="E77" s="40"/>
      <c r="F77" s="40"/>
    </row>
    <row r="78" spans="2:6" ht="15">
      <c r="B78" s="2"/>
      <c r="C78" s="40"/>
      <c r="D78" s="40"/>
      <c r="E78" s="40"/>
      <c r="F78" s="40"/>
    </row>
    <row r="79" spans="2:6" ht="15">
      <c r="B79" s="24"/>
      <c r="C79" s="40"/>
      <c r="D79" s="40"/>
      <c r="E79" s="40"/>
      <c r="F79" s="40"/>
    </row>
    <row r="80" spans="2:6" ht="15">
      <c r="B80" s="60"/>
      <c r="C80" s="61"/>
      <c r="D80" s="62"/>
      <c r="E80" s="63"/>
      <c r="F80" s="64"/>
    </row>
    <row r="81" spans="2:6" ht="15">
      <c r="B81" s="24"/>
      <c r="C81" s="40"/>
      <c r="D81" s="40"/>
      <c r="E81" s="40"/>
      <c r="F81" s="40"/>
    </row>
    <row r="82" spans="2:6" ht="15">
      <c r="B82" s="24"/>
      <c r="C82" s="40"/>
      <c r="D82" s="40"/>
      <c r="E82" s="40"/>
      <c r="F82" s="40"/>
    </row>
    <row r="83" spans="2:6" ht="15">
      <c r="B83" s="24"/>
      <c r="C83" s="40"/>
      <c r="D83" s="40"/>
      <c r="E83" s="40"/>
      <c r="F83" s="40"/>
    </row>
    <row r="84" spans="2:6" ht="15">
      <c r="B84" s="24"/>
      <c r="C84" s="40"/>
      <c r="D84" s="40"/>
      <c r="E84" s="40"/>
      <c r="F84" s="40"/>
    </row>
  </sheetData>
  <sheetProtection/>
  <mergeCells count="64">
    <mergeCell ref="B42:B43"/>
    <mergeCell ref="C42:C43"/>
    <mergeCell ref="D42:E42"/>
    <mergeCell ref="F42:F43"/>
    <mergeCell ref="B58:B59"/>
    <mergeCell ref="C58:C59"/>
    <mergeCell ref="D58:E58"/>
    <mergeCell ref="F58:F59"/>
    <mergeCell ref="B4:B5"/>
    <mergeCell ref="C4:C5"/>
    <mergeCell ref="D4:E4"/>
    <mergeCell ref="F4:F5"/>
    <mergeCell ref="B20:B21"/>
    <mergeCell ref="C20:C21"/>
    <mergeCell ref="D20:E20"/>
    <mergeCell ref="F20:F21"/>
    <mergeCell ref="M4:M5"/>
    <mergeCell ref="N4:O4"/>
    <mergeCell ref="P4:P5"/>
    <mergeCell ref="M20:M21"/>
    <mergeCell ref="N20:O20"/>
    <mergeCell ref="P20:P21"/>
    <mergeCell ref="M42:M43"/>
    <mergeCell ref="N42:O42"/>
    <mergeCell ref="P42:P43"/>
    <mergeCell ref="M58:M59"/>
    <mergeCell ref="N58:O58"/>
    <mergeCell ref="P58:P59"/>
    <mergeCell ref="R4:R5"/>
    <mergeCell ref="S4:T4"/>
    <mergeCell ref="U4:U5"/>
    <mergeCell ref="R20:R21"/>
    <mergeCell ref="S20:T20"/>
    <mergeCell ref="U20:U21"/>
    <mergeCell ref="R42:R43"/>
    <mergeCell ref="S42:T42"/>
    <mergeCell ref="U42:U43"/>
    <mergeCell ref="R58:R59"/>
    <mergeCell ref="S58:T58"/>
    <mergeCell ref="U58:U59"/>
    <mergeCell ref="W4:W5"/>
    <mergeCell ref="X4:Y4"/>
    <mergeCell ref="Z4:Z5"/>
    <mergeCell ref="W20:W21"/>
    <mergeCell ref="X20:Y20"/>
    <mergeCell ref="Z20:Z21"/>
    <mergeCell ref="W42:W43"/>
    <mergeCell ref="X42:Y42"/>
    <mergeCell ref="Z42:Z43"/>
    <mergeCell ref="W58:W59"/>
    <mergeCell ref="X58:Y58"/>
    <mergeCell ref="Z58:Z59"/>
    <mergeCell ref="H4:H5"/>
    <mergeCell ref="I4:J4"/>
    <mergeCell ref="K4:K5"/>
    <mergeCell ref="H20:H21"/>
    <mergeCell ref="I20:J20"/>
    <mergeCell ref="K20:K21"/>
    <mergeCell ref="H42:H43"/>
    <mergeCell ref="I42:J42"/>
    <mergeCell ref="K42:K43"/>
    <mergeCell ref="H58:H59"/>
    <mergeCell ref="I58:J58"/>
    <mergeCell ref="K58:K59"/>
  </mergeCells>
  <hyperlinks>
    <hyperlink ref="A1" location="'Spis treści'!A1" display="Spis treści"/>
  </hyperlinks>
  <printOptions/>
  <pageMargins left="0.7500000000000001" right="0.7500000000000001" top="1" bottom="1" header="0.5" footer="0.5"/>
  <pageSetup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E9" sqref="E9"/>
    </sheetView>
  </sheetViews>
  <sheetFormatPr defaultColWidth="10.875" defaultRowHeight="15.75"/>
  <cols>
    <col min="1" max="1" width="5.00390625" style="2" customWidth="1"/>
    <col min="2" max="2" width="74.875" style="5" customWidth="1"/>
    <col min="3" max="9" width="14.875" style="2" customWidth="1"/>
    <col min="10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222" t="s">
        <v>132</v>
      </c>
    </row>
    <row r="4" spans="2:9" ht="15.75" thickTop="1">
      <c r="B4" s="273"/>
      <c r="C4" s="283" t="s">
        <v>287</v>
      </c>
      <c r="D4" s="283" t="s">
        <v>189</v>
      </c>
      <c r="E4" s="283" t="s">
        <v>180</v>
      </c>
      <c r="F4" s="168"/>
      <c r="G4" s="278" t="s">
        <v>164</v>
      </c>
      <c r="H4" s="279"/>
      <c r="I4" s="267" t="s">
        <v>288</v>
      </c>
    </row>
    <row r="5" spans="2:9" ht="15.75" thickBot="1">
      <c r="B5" s="282"/>
      <c r="C5" s="284"/>
      <c r="D5" s="284"/>
      <c r="E5" s="284"/>
      <c r="F5" s="169" t="s">
        <v>256</v>
      </c>
      <c r="G5" s="280"/>
      <c r="H5" s="281"/>
      <c r="I5" s="272"/>
    </row>
    <row r="6" spans="2:9" ht="16.5" thickBot="1" thickTop="1">
      <c r="B6" s="274"/>
      <c r="C6" s="285"/>
      <c r="D6" s="285"/>
      <c r="E6" s="285"/>
      <c r="F6" s="170"/>
      <c r="G6" s="25" t="s">
        <v>125</v>
      </c>
      <c r="H6" s="25" t="s">
        <v>124</v>
      </c>
      <c r="I6" s="268"/>
    </row>
    <row r="7" spans="2:9" ht="16.5" thickBot="1" thickTop="1">
      <c r="B7" s="44" t="s">
        <v>126</v>
      </c>
      <c r="C7" s="79">
        <f aca="true" t="shared" si="0" ref="C7:H7">SUM(C8:C10)</f>
        <v>108</v>
      </c>
      <c r="D7" s="79">
        <f t="shared" si="0"/>
        <v>107</v>
      </c>
      <c r="E7" s="79">
        <f t="shared" si="0"/>
        <v>106</v>
      </c>
      <c r="F7" s="79">
        <f t="shared" si="0"/>
        <v>106</v>
      </c>
      <c r="G7" s="80">
        <f t="shared" si="0"/>
        <v>69</v>
      </c>
      <c r="H7" s="79">
        <f t="shared" si="0"/>
        <v>102</v>
      </c>
      <c r="I7" s="81">
        <f>C7/H7-1</f>
        <v>0.05882352941176472</v>
      </c>
    </row>
    <row r="8" spans="2:9" ht="16.5" thickBot="1" thickTop="1">
      <c r="B8" s="12" t="s">
        <v>127</v>
      </c>
      <c r="C8" s="82">
        <v>79</v>
      </c>
      <c r="D8" s="82">
        <v>79</v>
      </c>
      <c r="E8" s="82">
        <v>81</v>
      </c>
      <c r="F8" s="82">
        <v>81</v>
      </c>
      <c r="G8" s="156">
        <v>53</v>
      </c>
      <c r="H8" s="158">
        <v>81</v>
      </c>
      <c r="I8" s="47">
        <f>C8/H8-1</f>
        <v>-0.024691358024691357</v>
      </c>
    </row>
    <row r="9" spans="2:9" ht="16.5" thickBot="1" thickTop="1">
      <c r="B9" s="12" t="s">
        <v>128</v>
      </c>
      <c r="C9" s="82">
        <v>10</v>
      </c>
      <c r="D9" s="82">
        <v>10</v>
      </c>
      <c r="E9" s="82">
        <v>10</v>
      </c>
      <c r="F9" s="82">
        <v>10</v>
      </c>
      <c r="G9" s="156">
        <v>3</v>
      </c>
      <c r="H9" s="158">
        <v>9</v>
      </c>
      <c r="I9" s="47">
        <f>C9/H9-1</f>
        <v>0.11111111111111116</v>
      </c>
    </row>
    <row r="10" spans="2:9" ht="16.5" thickBot="1" thickTop="1">
      <c r="B10" s="12" t="s">
        <v>129</v>
      </c>
      <c r="C10" s="82">
        <v>19</v>
      </c>
      <c r="D10" s="82">
        <v>18</v>
      </c>
      <c r="E10" s="82">
        <v>15</v>
      </c>
      <c r="F10" s="82">
        <v>15</v>
      </c>
      <c r="G10" s="156">
        <v>13</v>
      </c>
      <c r="H10" s="158">
        <v>12</v>
      </c>
      <c r="I10" s="47">
        <f>C10/H10-1</f>
        <v>0.5833333333333333</v>
      </c>
    </row>
    <row r="11" spans="2:9" ht="16.5" thickBot="1" thickTop="1">
      <c r="B11" s="12"/>
      <c r="C11" s="82"/>
      <c r="D11" s="82"/>
      <c r="E11" s="82"/>
      <c r="F11" s="82"/>
      <c r="G11" s="83"/>
      <c r="H11" s="82"/>
      <c r="I11" s="84"/>
    </row>
    <row r="12" spans="2:9" ht="16.5" thickBot="1" thickTop="1">
      <c r="B12" s="54" t="s">
        <v>130</v>
      </c>
      <c r="C12" s="85">
        <f aca="true" t="shared" si="1" ref="C12:H12">SUM(C13:C15)</f>
        <v>18824</v>
      </c>
      <c r="D12" s="85">
        <f t="shared" si="1"/>
        <v>18679</v>
      </c>
      <c r="E12" s="85">
        <f t="shared" si="1"/>
        <v>18587</v>
      </c>
      <c r="F12" s="85">
        <f t="shared" si="1"/>
        <v>18585</v>
      </c>
      <c r="G12" s="86">
        <f t="shared" si="1"/>
        <v>11946</v>
      </c>
      <c r="H12" s="85">
        <f t="shared" si="1"/>
        <v>18146</v>
      </c>
      <c r="I12" s="81">
        <f>C12/H12-1</f>
        <v>0.037363606304419816</v>
      </c>
    </row>
    <row r="13" spans="2:9" ht="16.5" thickBot="1" thickTop="1">
      <c r="B13" s="12" t="s">
        <v>127</v>
      </c>
      <c r="C13" s="87">
        <v>15298</v>
      </c>
      <c r="D13" s="87">
        <v>15298</v>
      </c>
      <c r="E13" s="87">
        <v>15462</v>
      </c>
      <c r="F13" s="87">
        <v>15460</v>
      </c>
      <c r="G13" s="157">
        <v>9902</v>
      </c>
      <c r="H13" s="159">
        <v>15449</v>
      </c>
      <c r="I13" s="47">
        <f>C13/H13-1</f>
        <v>-0.009774095410706174</v>
      </c>
    </row>
    <row r="14" spans="2:9" ht="16.5" thickBot="1" thickTop="1">
      <c r="B14" s="12" t="s">
        <v>128</v>
      </c>
      <c r="C14" s="87">
        <v>1570</v>
      </c>
      <c r="D14" s="87">
        <v>1570</v>
      </c>
      <c r="E14" s="87">
        <v>1570</v>
      </c>
      <c r="F14" s="87">
        <v>1570</v>
      </c>
      <c r="G14" s="157">
        <v>663</v>
      </c>
      <c r="H14" s="159">
        <v>1436</v>
      </c>
      <c r="I14" s="47">
        <f>C14/H14-1</f>
        <v>0.0933147632311977</v>
      </c>
    </row>
    <row r="15" spans="2:9" ht="16.5" thickBot="1" thickTop="1">
      <c r="B15" s="12" t="s">
        <v>129</v>
      </c>
      <c r="C15" s="87">
        <f>1811+1+144</f>
        <v>1956</v>
      </c>
      <c r="D15" s="87">
        <v>1811</v>
      </c>
      <c r="E15" s="87">
        <v>1555</v>
      </c>
      <c r="F15" s="87">
        <v>1555</v>
      </c>
      <c r="G15" s="157">
        <v>1381</v>
      </c>
      <c r="H15" s="159">
        <v>1261</v>
      </c>
      <c r="I15" s="47">
        <f>C15/H15-1</f>
        <v>0.5511498810467883</v>
      </c>
    </row>
    <row r="16" spans="2:9" ht="15.75" thickTop="1">
      <c r="B16" s="24"/>
      <c r="C16" s="40"/>
      <c r="D16" s="40"/>
      <c r="E16" s="40"/>
      <c r="F16" s="40"/>
      <c r="G16" s="40"/>
      <c r="H16" s="40"/>
      <c r="I16" s="40"/>
    </row>
  </sheetData>
  <sheetProtection/>
  <mergeCells count="6">
    <mergeCell ref="G4:H5"/>
    <mergeCell ref="B4:B6"/>
    <mergeCell ref="E4:E6"/>
    <mergeCell ref="I4:I6"/>
    <mergeCell ref="D4:D6"/>
    <mergeCell ref="C4:C6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NOBILI PARTNERS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PYZARA Edyta</cp:lastModifiedBy>
  <cp:lastPrinted>2016-02-11T09:57:03Z</cp:lastPrinted>
  <dcterms:created xsi:type="dcterms:W3CDTF">2014-05-05T23:42:10Z</dcterms:created>
  <dcterms:modified xsi:type="dcterms:W3CDTF">2016-02-18T12:34:51Z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