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półroczne\Konsolidacja_30.06.2018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externalReferences>
    <externalReference r:id="rId16"/>
  </externalReference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pieniężne'!$A$1:$H$43</definedName>
    <definedName name="_xlnm.Print_Area" localSheetId="1">'RZiS i spr. z całkowitych doch.'!$B$4:$F$29</definedName>
    <definedName name="_xlnm.Print_Area" localSheetId="8">RZiS_analityczny!$B$2:$B$14</definedName>
    <definedName name="_xlnm.Print_Area" localSheetId="2">'Spr. z sytuacji finansowej'!$A$1:$E$60</definedName>
    <definedName name="_xlnm.Print_Area" localSheetId="9">'Wskaźniki operacyjne'!$B$3:$H$76</definedName>
    <definedName name="Skonsolidowany_rachunek_zysków_i_strat_w_ujęciu_analitycznym">'Segmenty geograficzne'!$B$3</definedName>
  </definedName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6" l="1"/>
  <c r="E12" i="36"/>
  <c r="E11" i="36"/>
  <c r="G34" i="11"/>
  <c r="D34" i="11"/>
  <c r="E10" i="29" l="1"/>
  <c r="C28" i="25"/>
  <c r="H27" i="25"/>
  <c r="H65" i="34" l="1"/>
  <c r="E65" i="34"/>
  <c r="H45" i="34"/>
  <c r="H49" i="34"/>
  <c r="H53" i="34"/>
  <c r="E27" i="34"/>
  <c r="H15" i="34" l="1"/>
  <c r="F8" i="33" l="1"/>
  <c r="F9" i="33"/>
  <c r="F10" i="33"/>
  <c r="F15" i="33"/>
  <c r="F14" i="33"/>
  <c r="F13" i="33"/>
  <c r="V75" i="34"/>
  <c r="S75" i="34"/>
  <c r="V74" i="34"/>
  <c r="S74" i="34"/>
  <c r="V73" i="34"/>
  <c r="S73" i="34"/>
  <c r="V71" i="34"/>
  <c r="S71" i="34"/>
  <c r="V70" i="34"/>
  <c r="S70" i="34"/>
  <c r="V69" i="34"/>
  <c r="S69" i="34"/>
  <c r="V67" i="34"/>
  <c r="S67" i="34"/>
  <c r="V66" i="34"/>
  <c r="S66" i="34"/>
  <c r="V63" i="34"/>
  <c r="S63" i="34"/>
  <c r="V62" i="34"/>
  <c r="S62" i="34"/>
  <c r="V61" i="34"/>
  <c r="S61" i="34"/>
  <c r="V55" i="34"/>
  <c r="S55" i="34"/>
  <c r="V54" i="34"/>
  <c r="S54" i="34"/>
  <c r="S53" i="34"/>
  <c r="V51" i="34"/>
  <c r="S51" i="34"/>
  <c r="V50" i="34"/>
  <c r="S50" i="34"/>
  <c r="S49" i="34"/>
  <c r="V47" i="34"/>
  <c r="S47" i="34"/>
  <c r="V46" i="34"/>
  <c r="S46" i="34"/>
  <c r="V37" i="34"/>
  <c r="S37" i="34"/>
  <c r="V36" i="34"/>
  <c r="S36" i="34"/>
  <c r="V35" i="34"/>
  <c r="S35" i="34"/>
  <c r="V33" i="34"/>
  <c r="S33" i="34"/>
  <c r="V32" i="34"/>
  <c r="S32" i="34"/>
  <c r="V31" i="34"/>
  <c r="S31" i="34"/>
  <c r="V29" i="34"/>
  <c r="S29" i="34"/>
  <c r="V28" i="34"/>
  <c r="S28" i="34"/>
  <c r="V25" i="34"/>
  <c r="S25" i="34"/>
  <c r="V24" i="34"/>
  <c r="S24" i="34"/>
  <c r="S23" i="34"/>
  <c r="V17" i="34"/>
  <c r="S17" i="34"/>
  <c r="V16" i="34"/>
  <c r="S16" i="34"/>
  <c r="S15" i="34"/>
  <c r="V13" i="34"/>
  <c r="S13" i="34"/>
  <c r="V12" i="34"/>
  <c r="S12" i="34"/>
  <c r="V11" i="34"/>
  <c r="S11" i="34"/>
  <c r="V9" i="34"/>
  <c r="S9" i="34"/>
  <c r="V8" i="34"/>
  <c r="S8" i="34"/>
  <c r="V7" i="34"/>
  <c r="S7" i="34"/>
  <c r="O75" i="34"/>
  <c r="L75" i="34"/>
  <c r="O74" i="34"/>
  <c r="L74" i="34"/>
  <c r="O67" i="34"/>
  <c r="L67" i="34"/>
  <c r="O66" i="34"/>
  <c r="L66" i="34"/>
  <c r="O63" i="34"/>
  <c r="L63" i="34"/>
  <c r="O62" i="34"/>
  <c r="L62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9" i="34"/>
  <c r="L9" i="34"/>
  <c r="O8" i="34"/>
  <c r="L8" i="34"/>
  <c r="H6" i="36"/>
  <c r="H7" i="36"/>
  <c r="H8" i="36"/>
  <c r="H9" i="36"/>
  <c r="H10" i="36"/>
  <c r="H11" i="36"/>
  <c r="H12" i="36"/>
  <c r="H13" i="36"/>
  <c r="H14" i="36"/>
  <c r="G7" i="36"/>
  <c r="I7" i="36"/>
  <c r="G10" i="36"/>
  <c r="M14" i="36"/>
  <c r="M13" i="36"/>
  <c r="M12" i="36"/>
  <c r="M11" i="36"/>
  <c r="M10" i="36"/>
  <c r="M9" i="36"/>
  <c r="M8" i="36"/>
  <c r="M7" i="36"/>
  <c r="M6" i="36"/>
  <c r="K29" i="38"/>
  <c r="K28" i="38"/>
  <c r="I26" i="38"/>
  <c r="H26" i="38"/>
  <c r="K25" i="38"/>
  <c r="K24" i="38"/>
  <c r="I21" i="38"/>
  <c r="I11" i="38"/>
  <c r="H11" i="38"/>
  <c r="K12" i="38"/>
  <c r="K10" i="38"/>
  <c r="I6" i="38"/>
  <c r="K8" i="38"/>
  <c r="J6" i="38"/>
  <c r="H6" i="38"/>
  <c r="P30" i="38"/>
  <c r="P29" i="38"/>
  <c r="P28" i="38"/>
  <c r="P27" i="38"/>
  <c r="P26" i="38"/>
  <c r="O26" i="38"/>
  <c r="N26" i="38"/>
  <c r="M26" i="38"/>
  <c r="P25" i="38"/>
  <c r="P24" i="38"/>
  <c r="P23" i="38"/>
  <c r="P22" i="38"/>
  <c r="P21" i="38"/>
  <c r="O21" i="38"/>
  <c r="N21" i="38"/>
  <c r="M21" i="38"/>
  <c r="P15" i="38"/>
  <c r="P14" i="38"/>
  <c r="P13" i="38"/>
  <c r="P12" i="38"/>
  <c r="P11" i="38"/>
  <c r="O11" i="38"/>
  <c r="N11" i="38"/>
  <c r="M11" i="38"/>
  <c r="P10" i="38"/>
  <c r="P9" i="38"/>
  <c r="P8" i="38"/>
  <c r="P7" i="38"/>
  <c r="P6" i="38"/>
  <c r="O6" i="38"/>
  <c r="N6" i="38"/>
  <c r="M6" i="38"/>
  <c r="K15" i="38"/>
  <c r="K13" i="38"/>
  <c r="K9" i="38"/>
  <c r="G23" i="37"/>
  <c r="F23" i="37"/>
  <c r="E23" i="37"/>
  <c r="D23" i="37"/>
  <c r="C23" i="37"/>
  <c r="K27" i="38"/>
  <c r="J26" i="38"/>
  <c r="K30" i="38"/>
  <c r="J21" i="38"/>
  <c r="K22" i="38"/>
  <c r="H21" i="38"/>
  <c r="K23" i="38"/>
  <c r="K26" i="38"/>
  <c r="M23" i="37"/>
  <c r="K23" i="37"/>
  <c r="N17" i="37"/>
  <c r="J17" i="37"/>
  <c r="L17" i="37"/>
  <c r="O13" i="37"/>
  <c r="N12" i="37"/>
  <c r="J12" i="37"/>
  <c r="L12" i="37"/>
  <c r="O10" i="37"/>
  <c r="O9" i="37"/>
  <c r="L6" i="37"/>
  <c r="O7" i="37"/>
  <c r="K21" i="38"/>
  <c r="K17" i="37"/>
  <c r="O17" i="37" s="1"/>
  <c r="L23" i="37"/>
  <c r="M17" i="37"/>
  <c r="J23" i="37"/>
  <c r="N23" i="37"/>
  <c r="V24" i="37"/>
  <c r="U23" i="37"/>
  <c r="T23" i="37"/>
  <c r="S23" i="37"/>
  <c r="R23" i="37"/>
  <c r="Q23" i="37"/>
  <c r="V22" i="37"/>
  <c r="V23" i="37"/>
  <c r="V21" i="37"/>
  <c r="V20" i="37"/>
  <c r="V19" i="37"/>
  <c r="V18" i="37"/>
  <c r="U17" i="37"/>
  <c r="T17" i="37"/>
  <c r="S17" i="37"/>
  <c r="R17" i="37"/>
  <c r="Q17" i="37"/>
  <c r="V17" i="37"/>
  <c r="V13" i="37"/>
  <c r="U12" i="37"/>
  <c r="T12" i="37"/>
  <c r="S12" i="37"/>
  <c r="R12" i="37"/>
  <c r="V12" i="37"/>
  <c r="Q12" i="37"/>
  <c r="V11" i="37"/>
  <c r="V10" i="37"/>
  <c r="V9" i="37"/>
  <c r="V8" i="37"/>
  <c r="V7" i="37"/>
  <c r="U6" i="37"/>
  <c r="T6" i="37"/>
  <c r="S6" i="37"/>
  <c r="R6" i="37"/>
  <c r="Q6" i="37"/>
  <c r="V6" i="37"/>
  <c r="O24" i="37"/>
  <c r="O22" i="37"/>
  <c r="O21" i="37"/>
  <c r="O23" i="37" s="1"/>
  <c r="O20" i="37"/>
  <c r="O19" i="37"/>
  <c r="O18" i="37"/>
  <c r="M12" i="37"/>
  <c r="O11" i="37"/>
  <c r="D35" i="28"/>
  <c r="C35" i="28"/>
  <c r="E31" i="28"/>
  <c r="E35" i="28"/>
  <c r="D31" i="28"/>
  <c r="C31" i="28"/>
  <c r="E24" i="28"/>
  <c r="D24" i="28"/>
  <c r="C24" i="28"/>
  <c r="K37" i="28"/>
  <c r="J29" i="28"/>
  <c r="I29" i="28"/>
  <c r="J24" i="28"/>
  <c r="H24" i="28"/>
  <c r="K15" i="28"/>
  <c r="I11" i="28"/>
  <c r="K10" i="28"/>
  <c r="J11" i="28"/>
  <c r="J13" i="28" s="1"/>
  <c r="K8" i="28"/>
  <c r="I6" i="28"/>
  <c r="H6" i="28"/>
  <c r="P37" i="28"/>
  <c r="P34" i="28"/>
  <c r="P33" i="28"/>
  <c r="P32" i="28"/>
  <c r="M31" i="28"/>
  <c r="M35" i="28"/>
  <c r="P30" i="28"/>
  <c r="O29" i="28"/>
  <c r="O31" i="28"/>
  <c r="O35" i="28"/>
  <c r="N29" i="28"/>
  <c r="N31" i="28"/>
  <c r="N35" i="28"/>
  <c r="M29" i="28"/>
  <c r="P29" i="28"/>
  <c r="P28" i="28"/>
  <c r="P27" i="28"/>
  <c r="P26" i="28"/>
  <c r="P25" i="28"/>
  <c r="O24" i="28"/>
  <c r="N24" i="28"/>
  <c r="M24" i="28"/>
  <c r="P24" i="28"/>
  <c r="P19" i="28"/>
  <c r="P16" i="28"/>
  <c r="P15" i="28"/>
  <c r="P14" i="28"/>
  <c r="N13" i="28"/>
  <c r="N17" i="28"/>
  <c r="M13" i="28"/>
  <c r="M17" i="28"/>
  <c r="P12" i="28"/>
  <c r="O11" i="28"/>
  <c r="O13" i="28"/>
  <c r="O17" i="28"/>
  <c r="N11" i="28"/>
  <c r="M11" i="28"/>
  <c r="P10" i="28"/>
  <c r="P9" i="28"/>
  <c r="P8" i="28"/>
  <c r="P7" i="28"/>
  <c r="O6" i="28"/>
  <c r="P6" i="28"/>
  <c r="N6" i="28"/>
  <c r="M6" i="28"/>
  <c r="K33" i="28"/>
  <c r="K32" i="28"/>
  <c r="K28" i="28"/>
  <c r="K19" i="28"/>
  <c r="K16" i="28"/>
  <c r="K14" i="28"/>
  <c r="K12" i="28"/>
  <c r="J6" i="28"/>
  <c r="G34" i="24"/>
  <c r="G39" i="24"/>
  <c r="G36" i="24"/>
  <c r="G35" i="24"/>
  <c r="G37" i="24"/>
  <c r="G32" i="24"/>
  <c r="G29" i="24"/>
  <c r="G27" i="24"/>
  <c r="G26" i="24"/>
  <c r="G25" i="24"/>
  <c r="G24" i="24"/>
  <c r="G30" i="24" s="1"/>
  <c r="G23" i="24"/>
  <c r="G20" i="24"/>
  <c r="G17" i="24"/>
  <c r="G16" i="24"/>
  <c r="G15" i="24"/>
  <c r="G14" i="24"/>
  <c r="G13" i="24"/>
  <c r="G12" i="24"/>
  <c r="G11" i="24"/>
  <c r="G10" i="24"/>
  <c r="G9" i="24"/>
  <c r="G7" i="24" s="1"/>
  <c r="F7" i="24"/>
  <c r="F19" i="24" s="1"/>
  <c r="F21" i="24" s="1"/>
  <c r="F27" i="11"/>
  <c r="F6" i="24"/>
  <c r="F37" i="24"/>
  <c r="E37" i="24"/>
  <c r="F30" i="24"/>
  <c r="G19" i="25"/>
  <c r="F19" i="25"/>
  <c r="C19" i="25"/>
  <c r="D19" i="25"/>
  <c r="E19" i="25"/>
  <c r="H18" i="25"/>
  <c r="F10" i="11"/>
  <c r="G47" i="11"/>
  <c r="C53" i="11"/>
  <c r="D53" i="11"/>
  <c r="F53" i="11"/>
  <c r="G53" i="11"/>
  <c r="C47" i="11"/>
  <c r="F47" i="11"/>
  <c r="G37" i="11"/>
  <c r="F37" i="11"/>
  <c r="C37" i="11"/>
  <c r="D37" i="11"/>
  <c r="F34" i="11"/>
  <c r="F13" i="11"/>
  <c r="F15" i="11"/>
  <c r="F17" i="11"/>
  <c r="F22" i="11"/>
  <c r="F29" i="11"/>
  <c r="F38" i="11"/>
  <c r="K30" i="28"/>
  <c r="I31" i="28"/>
  <c r="I35" i="28" s="1"/>
  <c r="K34" i="28"/>
  <c r="J31" i="28"/>
  <c r="J35" i="28" s="1"/>
  <c r="K25" i="28"/>
  <c r="K26" i="28"/>
  <c r="H29" i="28"/>
  <c r="H31" i="28" s="1"/>
  <c r="K29" i="28"/>
  <c r="I24" i="28"/>
  <c r="K24" i="28"/>
  <c r="K27" i="28"/>
  <c r="P17" i="28"/>
  <c r="P35" i="28"/>
  <c r="P13" i="28"/>
  <c r="P11" i="28"/>
  <c r="P31" i="28"/>
  <c r="F48" i="11"/>
  <c r="G13" i="11"/>
  <c r="G15" i="11" s="1"/>
  <c r="G17" i="11" s="1"/>
  <c r="G22" i="11" s="1"/>
  <c r="G27" i="11" s="1"/>
  <c r="E53" i="11"/>
  <c r="F30" i="38"/>
  <c r="F29" i="38"/>
  <c r="F28" i="38"/>
  <c r="F27" i="38"/>
  <c r="E26" i="38"/>
  <c r="D26" i="38"/>
  <c r="C26" i="38"/>
  <c r="F25" i="38"/>
  <c r="F24" i="38"/>
  <c r="F23" i="38"/>
  <c r="F22" i="38"/>
  <c r="E21" i="38"/>
  <c r="D21" i="38"/>
  <c r="C21" i="38"/>
  <c r="E11" i="38"/>
  <c r="D11" i="38"/>
  <c r="C11" i="38"/>
  <c r="F8" i="38"/>
  <c r="F9" i="38"/>
  <c r="F10" i="38"/>
  <c r="F12" i="38"/>
  <c r="F13" i="38"/>
  <c r="F14" i="38"/>
  <c r="F15" i="38"/>
  <c r="F11" i="38" s="1"/>
  <c r="E6" i="38"/>
  <c r="D6" i="38"/>
  <c r="C6" i="38"/>
  <c r="F7" i="38"/>
  <c r="F6" i="38" s="1"/>
  <c r="E30" i="24"/>
  <c r="H22" i="25"/>
  <c r="F26" i="38"/>
  <c r="F21" i="38"/>
  <c r="H73" i="34"/>
  <c r="H69" i="34"/>
  <c r="H61" i="34"/>
  <c r="E69" i="34"/>
  <c r="E61" i="34"/>
  <c r="E49" i="34"/>
  <c r="H31" i="34"/>
  <c r="H35" i="34"/>
  <c r="E35" i="34"/>
  <c r="E31" i="34"/>
  <c r="H11" i="34"/>
  <c r="H7" i="34"/>
  <c r="E11" i="34"/>
  <c r="E7" i="34"/>
  <c r="E10" i="36"/>
  <c r="E12" i="33"/>
  <c r="E7" i="33"/>
  <c r="G17" i="37"/>
  <c r="F17" i="37"/>
  <c r="E17" i="37"/>
  <c r="D17" i="37"/>
  <c r="C17" i="37"/>
  <c r="E29" i="28"/>
  <c r="D29" i="28"/>
  <c r="C29" i="28"/>
  <c r="F32" i="28"/>
  <c r="H30" i="24"/>
  <c r="E29" i="21"/>
  <c r="E28" i="21"/>
  <c r="E54" i="21"/>
  <c r="E35" i="21"/>
  <c r="E43" i="21"/>
  <c r="E6" i="21"/>
  <c r="E15" i="21"/>
  <c r="H53" i="11"/>
  <c r="H47" i="11"/>
  <c r="H34" i="11"/>
  <c r="H13" i="11"/>
  <c r="H15" i="11"/>
  <c r="H17" i="11"/>
  <c r="H22" i="11"/>
  <c r="H27" i="11"/>
  <c r="H24" i="37"/>
  <c r="H13" i="37"/>
  <c r="B15" i="1"/>
  <c r="B10" i="1"/>
  <c r="E7" i="24"/>
  <c r="H7" i="24"/>
  <c r="H37" i="24"/>
  <c r="E40" i="24"/>
  <c r="E47" i="11"/>
  <c r="C26" i="25"/>
  <c r="C10" i="25"/>
  <c r="C12" i="25"/>
  <c r="D26" i="25"/>
  <c r="D28" i="25" s="1"/>
  <c r="D10" i="25"/>
  <c r="D12" i="25"/>
  <c r="D21" i="25"/>
  <c r="D23" i="25"/>
  <c r="E10" i="25"/>
  <c r="E12" i="25"/>
  <c r="E21" i="25"/>
  <c r="E23" i="25"/>
  <c r="F10" i="25"/>
  <c r="F12" i="25"/>
  <c r="F21" i="25"/>
  <c r="F23" i="25"/>
  <c r="G26" i="25"/>
  <c r="G28" i="25" s="1"/>
  <c r="G10" i="25"/>
  <c r="G12" i="25"/>
  <c r="G21" i="25"/>
  <c r="G23" i="25"/>
  <c r="E7" i="36"/>
  <c r="H21" i="37"/>
  <c r="H22" i="37"/>
  <c r="G12" i="37"/>
  <c r="F12" i="37"/>
  <c r="E12" i="37"/>
  <c r="H12" i="37" s="1"/>
  <c r="D12" i="37"/>
  <c r="C12" i="37"/>
  <c r="H11" i="37"/>
  <c r="H10" i="37"/>
  <c r="H9" i="37"/>
  <c r="H19" i="37"/>
  <c r="H8" i="37"/>
  <c r="D6" i="37"/>
  <c r="E6" i="37"/>
  <c r="F6" i="37"/>
  <c r="G6" i="37"/>
  <c r="C6" i="37"/>
  <c r="H6" i="37" s="1"/>
  <c r="H20" i="37"/>
  <c r="H18" i="37"/>
  <c r="H7" i="37"/>
  <c r="F10" i="28"/>
  <c r="F16" i="28"/>
  <c r="H46" i="34"/>
  <c r="D10" i="29"/>
  <c r="F37" i="28"/>
  <c r="F34" i="28"/>
  <c r="F33" i="28"/>
  <c r="F30" i="28"/>
  <c r="F28" i="28"/>
  <c r="F27" i="28"/>
  <c r="F26" i="28"/>
  <c r="F25" i="28"/>
  <c r="D15" i="21"/>
  <c r="D6" i="21"/>
  <c r="D24" i="21"/>
  <c r="F14" i="25"/>
  <c r="F17" i="25"/>
  <c r="G17" i="25"/>
  <c r="G14" i="25"/>
  <c r="E17" i="25"/>
  <c r="E14" i="25"/>
  <c r="D17" i="25"/>
  <c r="D14" i="25"/>
  <c r="C17" i="25"/>
  <c r="C14" i="25"/>
  <c r="E27" i="21"/>
  <c r="H37" i="11"/>
  <c r="E7" i="29"/>
  <c r="E8" i="29"/>
  <c r="D7" i="33"/>
  <c r="D12" i="33"/>
  <c r="H16" i="25"/>
  <c r="H15" i="25"/>
  <c r="D43" i="21"/>
  <c r="D35" i="21"/>
  <c r="D29" i="21"/>
  <c r="D28" i="21"/>
  <c r="D27" i="21"/>
  <c r="C27" i="21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G15" i="33"/>
  <c r="G14" i="33"/>
  <c r="G13" i="33"/>
  <c r="G10" i="33"/>
  <c r="G9" i="33"/>
  <c r="G8" i="33"/>
  <c r="C12" i="33"/>
  <c r="F12" i="33"/>
  <c r="C7" i="33"/>
  <c r="F7" i="33"/>
  <c r="E11" i="28"/>
  <c r="E13" i="28" s="1"/>
  <c r="E17" i="28" s="1"/>
  <c r="D11" i="28"/>
  <c r="D13" i="28" s="1"/>
  <c r="D17" i="28" s="1"/>
  <c r="C11" i="28"/>
  <c r="C13" i="28" s="1"/>
  <c r="E6" i="28"/>
  <c r="D6" i="28"/>
  <c r="C6" i="28"/>
  <c r="F6" i="28" s="1"/>
  <c r="C10" i="29"/>
  <c r="H11" i="25"/>
  <c r="H9" i="25"/>
  <c r="H8" i="25"/>
  <c r="F19" i="28"/>
  <c r="F15" i="28"/>
  <c r="F14" i="28"/>
  <c r="F12" i="28"/>
  <c r="F9" i="28"/>
  <c r="F8" i="28"/>
  <c r="F7" i="28"/>
  <c r="E37" i="11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H10" i="25"/>
  <c r="D54" i="21"/>
  <c r="E34" i="11"/>
  <c r="G7" i="33"/>
  <c r="H17" i="37"/>
  <c r="F24" i="28"/>
  <c r="H23" i="37"/>
  <c r="G12" i="33"/>
  <c r="H17" i="25"/>
  <c r="E24" i="21"/>
  <c r="F31" i="28"/>
  <c r="F35" i="28"/>
  <c r="F29" i="28"/>
  <c r="C21" i="25"/>
  <c r="H12" i="25"/>
  <c r="H14" i="25"/>
  <c r="H6" i="24"/>
  <c r="H19" i="24" s="1"/>
  <c r="H21" i="24" s="1"/>
  <c r="H29" i="11"/>
  <c r="H38" i="11"/>
  <c r="H48" i="11" s="1"/>
  <c r="E13" i="11"/>
  <c r="E15" i="11" s="1"/>
  <c r="E17" i="11" s="1"/>
  <c r="E22" i="11" s="1"/>
  <c r="E27" i="11" s="1"/>
  <c r="C23" i="25"/>
  <c r="H21" i="25"/>
  <c r="H19" i="25"/>
  <c r="K6" i="37" l="1"/>
  <c r="J6" i="37"/>
  <c r="N6" i="37"/>
  <c r="M6" i="37"/>
  <c r="H35" i="28"/>
  <c r="K35" i="28" s="1"/>
  <c r="K31" i="28"/>
  <c r="K6" i="28"/>
  <c r="G6" i="24"/>
  <c r="G19" i="24" s="1"/>
  <c r="G21" i="24" s="1"/>
  <c r="G38" i="24" s="1"/>
  <c r="G41" i="24" s="1"/>
  <c r="G29" i="11"/>
  <c r="G38" i="11" s="1"/>
  <c r="G48" i="11" s="1"/>
  <c r="D47" i="11"/>
  <c r="H23" i="25"/>
  <c r="H38" i="24"/>
  <c r="H41" i="24" s="1"/>
  <c r="F38" i="24"/>
  <c r="F41" i="24" s="1"/>
  <c r="I10" i="36"/>
  <c r="K14" i="38"/>
  <c r="K11" i="38" s="1"/>
  <c r="J11" i="38"/>
  <c r="K7" i="38"/>
  <c r="K6" i="38" s="1"/>
  <c r="K12" i="37"/>
  <c r="O12" i="37" s="1"/>
  <c r="O8" i="37"/>
  <c r="J17" i="28"/>
  <c r="I13" i="28"/>
  <c r="I17" i="28" s="1"/>
  <c r="H11" i="28"/>
  <c r="H13" i="28"/>
  <c r="K11" i="28"/>
  <c r="F13" i="28"/>
  <c r="F11" i="28"/>
  <c r="K9" i="28"/>
  <c r="C17" i="28"/>
  <c r="F17" i="28" s="1"/>
  <c r="K7" i="28"/>
  <c r="E6" i="24"/>
  <c r="E19" i="24" s="1"/>
  <c r="E21" i="24" s="1"/>
  <c r="E38" i="24" s="1"/>
  <c r="E41" i="24" s="1"/>
  <c r="E29" i="11"/>
  <c r="E38" i="11" s="1"/>
  <c r="E48" i="11" s="1"/>
  <c r="O6" i="37" l="1"/>
  <c r="K13" i="28"/>
  <c r="H17" i="28"/>
  <c r="K17" i="28" s="1"/>
  <c r="C40" i="24" l="1"/>
  <c r="E13" i="36"/>
  <c r="G13" i="36"/>
  <c r="I13" i="36" s="1"/>
  <c r="C37" i="24" l="1"/>
  <c r="D37" i="24"/>
  <c r="G6" i="36"/>
  <c r="I6" i="36" s="1"/>
  <c r="E6" i="36"/>
  <c r="F26" i="25"/>
  <c r="F28" i="25" s="1"/>
  <c r="H25" i="25"/>
  <c r="C43" i="21" l="1"/>
  <c r="C35" i="21" l="1"/>
  <c r="C15" i="21"/>
  <c r="C6" i="21" l="1"/>
  <c r="D13" i="11"/>
  <c r="D15" i="11" s="1"/>
  <c r="D17" i="11" s="1"/>
  <c r="C13" i="11"/>
  <c r="C15" i="11" l="1"/>
  <c r="C24" i="21"/>
  <c r="E8" i="36" l="1"/>
  <c r="G8" i="36"/>
  <c r="I8" i="36" s="1"/>
  <c r="C17" i="11"/>
  <c r="E9" i="36" l="1"/>
  <c r="G9" i="36"/>
  <c r="I9" i="36" s="1"/>
  <c r="C29" i="21"/>
  <c r="C28" i="21" s="1"/>
  <c r="C54" i="21" s="1"/>
  <c r="D22" i="11"/>
  <c r="D27" i="11" s="1"/>
  <c r="C22" i="11" l="1"/>
  <c r="C27" i="11" s="1"/>
  <c r="D29" i="11"/>
  <c r="D38" i="11" s="1"/>
  <c r="D48" i="11" s="1"/>
  <c r="D6" i="24"/>
  <c r="D30" i="24"/>
  <c r="C30" i="24"/>
  <c r="G11" i="36"/>
  <c r="I11" i="36" s="1"/>
  <c r="G12" i="36" l="1"/>
  <c r="I12" i="36" s="1"/>
  <c r="C6" i="24"/>
  <c r="C29" i="11"/>
  <c r="C38" i="11" s="1"/>
  <c r="C48" i="11" s="1"/>
  <c r="G14" i="36" l="1"/>
  <c r="I14" i="36" s="1"/>
  <c r="E26" i="25"/>
  <c r="H24" i="25"/>
  <c r="D7" i="24"/>
  <c r="D19" i="24" s="1"/>
  <c r="D21" i="24" s="1"/>
  <c r="D38" i="24" s="1"/>
  <c r="D41" i="24" s="1"/>
  <c r="C7" i="24"/>
  <c r="C19" i="24" s="1"/>
  <c r="C21" i="24" s="1"/>
  <c r="C38" i="24" s="1"/>
  <c r="C41" i="24" s="1"/>
  <c r="H26" i="25" l="1"/>
  <c r="E28" i="25"/>
  <c r="H28" i="25" s="1"/>
  <c r="C34" i="11"/>
</calcChain>
</file>

<file path=xl/sharedStrings.xml><?xml version="1.0" encoding="utf-8"?>
<sst xmlns="http://schemas.openxmlformats.org/spreadsheetml/2006/main" count="696" uniqueCount="286">
  <si>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</si>
  <si>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</si>
  <si>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</si>
  <si>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</si>
  <si>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</si>
  <si>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</si>
  <si>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</si>
  <si>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</si>
  <si>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</si>
  <si>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</si>
  <si>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</si>
  <si>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</si>
  <si>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</si>
  <si>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</si>
  <si>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</si>
  <si>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</si>
  <si>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</si>
  <si>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</si>
  <si>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</si>
  <si>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</si>
  <si>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</si>
  <si>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</si>
  <si>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</si>
  <si>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</si>
  <si>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</si>
  <si>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</si>
  <si>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</si>
  <si>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</si>
  <si>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</si>
  <si>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</si>
  <si>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</si>
  <si>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</si>
  <si>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</si>
  <si>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</si>
  <si>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</si>
  <si>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</si>
  <si>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</si>
  <si>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</si>
  <si>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</si>
  <si>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</si>
  <si>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</si>
  <si>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</si>
  <si>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</si>
  <si>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</si>
  <si>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</si>
  <si>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</si>
  <si>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</si>
  <si>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</si>
  <si>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</si>
  <si>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</si>
  <si>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</si>
  <si>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</si>
  <si>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</si>
  <si>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</si>
  <si>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</si>
  <si>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</si>
  <si>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</si>
  <si>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</si>
  <si>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</si>
  <si>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</si>
  <si>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</si>
  <si>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</si>
  <si>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</si>
  <si>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</si>
  <si>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</si>
  <si>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</si>
  <si>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</si>
  <si>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</si>
  <si>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</si>
  <si>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</si>
  <si>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</si>
  <si>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</si>
  <si>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</si>
  <si>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</si>
  <si>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</si>
  <si>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</si>
  <si>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</si>
  <si>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</si>
  <si>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</si>
  <si>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</si>
  <si>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</si>
  <si>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</si>
  <si>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</si>
  <si>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</si>
  <si>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</si>
  <si>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</si>
  <si>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</si>
  <si>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</si>
  <si>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</si>
  <si>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</si>
  <si>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</si>
  <si>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</si>
  <si>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</si>
  <si>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</si>
  <si>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</si>
  <si>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</si>
  <si>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</si>
  <si>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</si>
  <si>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</si>
  <si>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</si>
  <si>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</si>
  <si>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</si>
  <si>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</si>
  <si>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</si>
  <si>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</si>
  <si>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</si>
  <si>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</si>
  <si>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</si>
  <si>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</si>
  <si>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</si>
  <si>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</si>
  <si>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</si>
  <si>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</si>
  <si>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</si>
  <si>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</si>
  <si>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</si>
  <si>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</si>
  <si>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</si>
  <si>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</si>
  <si>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</si>
  <si>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</si>
  <si>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</si>
  <si>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</si>
  <si>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</si>
  <si>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</si>
  <si>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</si>
  <si>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</si>
  <si>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</si>
  <si>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</si>
  <si>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</si>
  <si>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</si>
  <si>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</si>
  <si>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</si>
  <si>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</si>
  <si>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</si>
  <si>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</si>
  <si>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</si>
  <si>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</si>
  <si>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</si>
  <si>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</si>
  <si>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</si>
  <si>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</si>
  <si>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</si>
  <si>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</si>
  <si>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</si>
  <si>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</si>
  <si>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</si>
  <si>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</si>
  <si>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</si>
  <si>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</si>
  <si>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</si>
  <si>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</si>
  <si>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</si>
  <si>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</si>
  <si>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</si>
  <si>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</si>
  <si>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</si>
  <si>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</si>
  <si>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</si>
  <si>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</si>
  <si>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</si>
  <si>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</si>
  <si>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</si>
  <si>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</si>
  <si>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</si>
  <si>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</si>
  <si>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</si>
  <si>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</si>
  <si>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</si>
  <si>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</si>
  <si>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</si>
  <si>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Zysk z tytułu działalności inwestycyjnej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</si>
  <si>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</si>
  <si>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</si>
  <si>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</si>
  <si>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</si>
  <si>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</si>
  <si>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Strata przed opodatkowaniem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</si>
  <si>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</si>
  <si>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</si>
  <si>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</si>
  <si>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</si>
  <si>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Całkowite straty za okres</t>
  </si>
  <si>
    <t>I kwartał 2017</t>
  </si>
  <si>
    <t>Pozostałe aktywa długoterminowe</t>
  </si>
  <si>
    <t>Inne krótkoterminowe aktywa finansowe</t>
  </si>
  <si>
    <t>Stan na 01.01.2017</t>
  </si>
  <si>
    <t>Wartość skonsolidowana
- I kwartał 2017 roku</t>
  </si>
  <si>
    <t xml:space="preserve">* Spółka wyłączona z konsolidacji, nie prowadzi działalności gospodarczej
</t>
  </si>
  <si>
    <t>2,7 p.p.</t>
  </si>
  <si>
    <t>1,0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</si>
  <si>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</si>
  <si>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</si>
  <si>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</si>
  <si>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</si>
  <si>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</si>
  <si>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</si>
  <si>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- inne całkowite dochody</t>
  </si>
  <si>
    <t>Całkowite dochody za okres</t>
  </si>
  <si>
    <t>- inne całkowite straty</t>
  </si>
  <si>
    <t>Strata z tytułu różnic kursowych</t>
  </si>
  <si>
    <t xml:space="preserve">Przychody ze sprzedaży rzeczowych aktywów trwałych oraz wartości niematerialnych </t>
  </si>
  <si>
    <t>Wpływy od akcjonariusza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</si>
  <si>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</si>
  <si>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</si>
  <si>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</si>
  <si>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</si>
  <si>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</si>
  <si>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</si>
  <si>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</si>
  <si>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Dwanaście miesięcy zakończonych 31 grudnia 2017 roku</t>
  </si>
  <si>
    <t>Stan na 31.12.2017</t>
  </si>
  <si>
    <t>Wartość skonsolidowana
- I kwartał 2018 roku</t>
  </si>
  <si>
    <t xml:space="preserve"> 31.12.2017</t>
  </si>
  <si>
    <t>1,6 p.p.</t>
  </si>
  <si>
    <t>3,0 p.p.</t>
  </si>
  <si>
    <t>0,8 p.p.</t>
  </si>
  <si>
    <t>-0.7 p.p.</t>
  </si>
  <si>
    <t>3,8 p.p.</t>
  </si>
  <si>
    <t>3.6 p.p.</t>
  </si>
  <si>
    <t>6,1 p.p.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</si>
  <si>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</si>
  <si>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</si>
  <si>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</si>
  <si>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</si>
  <si>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</si>
  <si>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</si>
  <si>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</si>
  <si>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</si>
  <si>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</si>
  <si>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</si>
  <si>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</si>
  <si>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</si>
  <si>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</si>
  <si>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</si>
  <si>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</si>
  <si>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26 lipca 2018 r.</t>
    </r>
  </si>
  <si>
    <t>II kwartał 2018</t>
  </si>
  <si>
    <t>II kwartał 2017</t>
  </si>
  <si>
    <t>I półrocze 2017</t>
  </si>
  <si>
    <t>I półrocze 2018</t>
  </si>
  <si>
    <t>w tym: sześć miesięcy zakończonych 30 czerwca 2017 roku</t>
  </si>
  <si>
    <t>Stan na 30.06.2017</t>
  </si>
  <si>
    <t>Sześć miesięcy zakończonych 30 czerwca 2018 roku</t>
  </si>
  <si>
    <t>Stan na 30.06.2018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</si>
  <si>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</si>
  <si>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</si>
  <si>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</si>
  <si>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</si>
  <si>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</si>
  <si>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</si>
  <si>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</si>
  <si>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Wartość skonsolidowana
- II kwartał 2018 roku</t>
  </si>
  <si>
    <t>Wartość skonsolidowana
- I półrocze 2018 roku</t>
  </si>
  <si>
    <t>Wartość skonsolidowana
- I półrocze 2017 roku</t>
  </si>
  <si>
    <t>Wartość skonsolidowana
- II kwartał 2017 roku</t>
  </si>
  <si>
    <t>30.06.2018</t>
  </si>
  <si>
    <t>30.06.2017</t>
  </si>
  <si>
    <t>30.06.2018/
30.06.2017</t>
  </si>
  <si>
    <t>30.06.2018/
31.12.2017</t>
  </si>
  <si>
    <t>Udzielenie pożyczki</t>
  </si>
  <si>
    <t>0,6 p.p.</t>
  </si>
  <si>
    <t>0,4 p.p.</t>
  </si>
  <si>
    <t>0,7 p.p.</t>
  </si>
  <si>
    <t>-4,9 p.p.</t>
  </si>
  <si>
    <t>-0,6 p.p.</t>
  </si>
  <si>
    <t>-1,0 p.p.</t>
  </si>
  <si>
    <t>-0,2 p.p.</t>
  </si>
  <si>
    <t>-2,1 p.p.</t>
  </si>
  <si>
    <t>-0,5 p.p.</t>
  </si>
  <si>
    <t>-1,4 p.p.</t>
  </si>
  <si>
    <t>-4,6 p.p.</t>
  </si>
  <si>
    <t>-3,8 p.p.</t>
  </si>
  <si>
    <t>-1,9 p.p.</t>
  </si>
  <si>
    <t>-2,0 p.p.</t>
  </si>
  <si>
    <t>1,9 p.p.</t>
  </si>
  <si>
    <t>2,9 p.p.</t>
  </si>
  <si>
    <t>1,4 p.p.</t>
  </si>
  <si>
    <t>5,1 p.p.</t>
  </si>
  <si>
    <t>2,6 p.p.</t>
  </si>
  <si>
    <t>6,8 p.p.</t>
  </si>
  <si>
    <t>-5,6 p.p.</t>
  </si>
  <si>
    <t>5,0 p.p.</t>
  </si>
  <si>
    <t>-2,3 p.p.</t>
  </si>
  <si>
    <t>2,8 p.p.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</si>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</sst>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21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34" fillId="2" borderId="0" xfId="0" applyNumberFormat="1" applyFont="1" applyFill="1"/>
    <xf numFmtId="3" fontId="16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0" fontId="35" fillId="2" borderId="0" xfId="0" applyFont="1" applyFill="1"/>
    <xf numFmtId="0" fontId="26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/>
    <xf numFmtId="165" fontId="36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7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2" borderId="2" xfId="346" applyNumberFormat="1" applyFont="1" applyFill="1" applyBorder="1" applyAlignment="1">
      <alignment horizontal="right" vertical="center"/>
    </xf>
    <xf numFmtId="165" fontId="12" fillId="5" borderId="0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170" fontId="12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/>
    <xf numFmtId="49" fontId="12" fillId="0" borderId="2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right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145049</xdr:colOff>
      <xdr:row>4</xdr:row>
      <xdr:rowOff>175592</xdr:rowOff>
    </xdr:from>
    <xdr:to>
      <xdr:col>4</xdr:col>
      <xdr:colOff>844025</xdr:colOff>
      <xdr:row>31</xdr:row>
      <xdr:rowOff>27638</xdr:rowOff>
    </xdr:to>
    <xdr:grpSp>
      <xdr:nvGrpSpPr>
        <xdr:cNvPr id="137" name="Canvas 200"/>
        <xdr:cNvGrpSpPr>
          <a:grpSpLocks/>
        </xdr:cNvGrpSpPr>
      </xdr:nvGrpSpPr>
      <xdr:grpSpPr>
        <a:xfrm>
          <a:off x="145049" y="994742"/>
          <a:ext cx="9052401" cy="4995546"/>
          <a:chOff x="-11916" y="0"/>
          <a:chExt cx="9052411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6" name="Text Box 63"/>
          <xdr:cNvSpPr txBox="1">
            <a:spLocks noChangeArrowheads="1"/>
          </xdr:cNvSpPr>
        </xdr:nvSpPr>
        <xdr:spPr bwMode="auto">
          <a:xfrm>
            <a:off x="-5959" y="4143183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7" name="Text Box 64"/>
          <xdr:cNvSpPr txBox="1">
            <a:spLocks noChangeArrowheads="1"/>
          </xdr:cNvSpPr>
        </xdr:nvSpPr>
        <xdr:spPr bwMode="auto">
          <a:xfrm>
            <a:off x="-11916" y="4554240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6470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5411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0" name="Text Box 69"/>
          <xdr:cNvSpPr txBox="1">
            <a:spLocks noChangeArrowheads="1"/>
          </xdr:cNvSpPr>
        </xdr:nvSpPr>
        <xdr:spPr bwMode="auto">
          <a:xfrm>
            <a:off x="1957045" y="4143183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1" name="Text Box 70"/>
          <xdr:cNvSpPr txBox="1">
            <a:spLocks noChangeArrowheads="1"/>
          </xdr:cNvSpPr>
        </xdr:nvSpPr>
        <xdr:spPr bwMode="auto">
          <a:xfrm>
            <a:off x="1957045" y="456829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25356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9" name="AutoShape 87"/>
          <xdr:cNvCxnSpPr>
            <a:cxnSpLocks noChangeShapeType="1"/>
          </xdr:cNvCxnSpPr>
        </xdr:nvCxnSpPr>
        <xdr:spPr bwMode="auto">
          <a:xfrm flipH="1" flipV="1">
            <a:off x="1827983" y="4250484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88"/>
          <xdr:cNvCxnSpPr>
            <a:cxnSpLocks noChangeShapeType="1"/>
          </xdr:cNvCxnSpPr>
        </xdr:nvCxnSpPr>
        <xdr:spPr bwMode="auto">
          <a:xfrm flipH="1" flipV="1">
            <a:off x="1812034" y="468362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1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2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8397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kusz_konsolidacyjny_GK_Orbis_30.06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y_kons_06.2018"/>
      <sheetName val="30.06.2018"/>
      <sheetName val="31.03.2011_MR"/>
      <sheetName val="31.12.2010_MR"/>
      <sheetName val="Uzgodnienie_CF_30.06.2018"/>
    </sheetNames>
    <sheetDataSet>
      <sheetData sheetId="0" refreshError="1"/>
      <sheetData sheetId="1">
        <row r="7">
          <cell r="EA7">
            <v>2232250</v>
          </cell>
        </row>
        <row r="250">
          <cell r="EA250">
            <v>214844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85" t="s">
        <v>236</v>
      </c>
      <c r="B2" s="186"/>
    </row>
    <row r="4" spans="1:7" ht="15.75" x14ac:dyDescent="0.25">
      <c r="A4" s="187" t="s">
        <v>9</v>
      </c>
      <c r="B4" s="187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59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232</v>
      </c>
      <c r="B10" s="159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30</v>
      </c>
      <c r="B11" s="159" t="s">
        <v>231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120</v>
      </c>
      <c r="B13" s="17" t="s">
        <v>122</v>
      </c>
      <c r="C13" s="3"/>
      <c r="D13" s="3"/>
      <c r="E13" s="3"/>
      <c r="F13" s="3"/>
      <c r="G13" s="3"/>
    </row>
    <row r="14" spans="1:7" ht="15.75" x14ac:dyDescent="0.25">
      <c r="A14" s="16" t="s">
        <v>135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136</v>
      </c>
      <c r="B15" s="159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137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208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233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84"/>
  <sheetViews>
    <sheetView showGridLines="0" zoomScaleNormal="100" zoomScaleSheetLayoutView="100" workbookViewId="0">
      <pane xSplit="2" topLeftCell="C1" activePane="topRight" state="frozen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625" style="1" customWidth="1"/>
    <col min="10" max="15" width="14.875" style="2" hidden="1" customWidth="1" outlineLevel="1"/>
    <col min="16" max="16" width="3.625" style="2" customWidth="1" collapsed="1"/>
    <col min="17" max="22" width="14.875" style="2" hidden="1" customWidth="1" outlineLevel="1"/>
    <col min="23" max="23" width="10.875" style="2" collapsed="1"/>
    <col min="24" max="16384" width="10.875" style="2"/>
  </cols>
  <sheetData>
    <row r="1" spans="1:22" ht="15.75" x14ac:dyDescent="0.25">
      <c r="A1" s="9" t="s">
        <v>9</v>
      </c>
    </row>
    <row r="2" spans="1:22" ht="15.75" x14ac:dyDescent="0.25">
      <c r="A2" s="9"/>
    </row>
    <row r="3" spans="1:22" ht="18.75" thickBot="1" x14ac:dyDescent="0.3">
      <c r="A3" s="9"/>
      <c r="B3" s="15" t="s">
        <v>122</v>
      </c>
    </row>
    <row r="4" spans="1:22" ht="22.5" customHeight="1" thickTop="1" thickBot="1" x14ac:dyDescent="0.25">
      <c r="B4" s="188" t="s">
        <v>148</v>
      </c>
      <c r="C4" s="127" t="s">
        <v>240</v>
      </c>
      <c r="D4" s="160" t="s">
        <v>239</v>
      </c>
      <c r="E4" s="202" t="s">
        <v>174</v>
      </c>
      <c r="F4" s="179" t="s">
        <v>240</v>
      </c>
      <c r="G4" s="179" t="s">
        <v>239</v>
      </c>
      <c r="H4" s="202" t="s">
        <v>174</v>
      </c>
      <c r="J4" s="179" t="s">
        <v>237</v>
      </c>
      <c r="K4" s="179" t="s">
        <v>238</v>
      </c>
      <c r="L4" s="202" t="s">
        <v>174</v>
      </c>
      <c r="M4" s="179" t="s">
        <v>237</v>
      </c>
      <c r="N4" s="179" t="s">
        <v>238</v>
      </c>
      <c r="O4" s="202" t="s">
        <v>174</v>
      </c>
      <c r="Q4" s="179" t="s">
        <v>209</v>
      </c>
      <c r="R4" s="179" t="s">
        <v>183</v>
      </c>
      <c r="S4" s="202" t="s">
        <v>174</v>
      </c>
      <c r="T4" s="179" t="s">
        <v>209</v>
      </c>
      <c r="U4" s="179" t="s">
        <v>183</v>
      </c>
      <c r="V4" s="202" t="s">
        <v>174</v>
      </c>
    </row>
    <row r="5" spans="1:22" ht="22.5" customHeight="1" thickTop="1" thickBot="1" x14ac:dyDescent="0.25">
      <c r="B5" s="189"/>
      <c r="C5" s="190" t="s">
        <v>175</v>
      </c>
      <c r="D5" s="204"/>
      <c r="E5" s="203"/>
      <c r="F5" s="190" t="s">
        <v>176</v>
      </c>
      <c r="G5" s="204"/>
      <c r="H5" s="203"/>
      <c r="J5" s="190" t="s">
        <v>175</v>
      </c>
      <c r="K5" s="204"/>
      <c r="L5" s="203"/>
      <c r="M5" s="190" t="s">
        <v>176</v>
      </c>
      <c r="N5" s="204"/>
      <c r="O5" s="203"/>
      <c r="Q5" s="190" t="s">
        <v>175</v>
      </c>
      <c r="R5" s="204"/>
      <c r="S5" s="203"/>
      <c r="T5" s="190" t="s">
        <v>176</v>
      </c>
      <c r="U5" s="204"/>
      <c r="V5" s="203"/>
    </row>
    <row r="6" spans="1:22" ht="16.5" thickTop="1" thickBot="1" x14ac:dyDescent="0.25">
      <c r="B6" s="31" t="s">
        <v>123</v>
      </c>
      <c r="C6" s="32"/>
      <c r="D6" s="32"/>
      <c r="E6" s="33"/>
      <c r="F6" s="33"/>
      <c r="G6" s="33"/>
      <c r="H6" s="33"/>
      <c r="J6" s="32"/>
      <c r="K6" s="32"/>
      <c r="L6" s="33"/>
      <c r="M6" s="33"/>
      <c r="N6" s="33"/>
      <c r="O6" s="33"/>
      <c r="Q6" s="32"/>
      <c r="R6" s="32"/>
      <c r="S6" s="33"/>
      <c r="T6" s="33"/>
      <c r="U6" s="33"/>
      <c r="V6" s="33"/>
    </row>
    <row r="7" spans="1:22" ht="16.5" thickTop="1" thickBot="1" x14ac:dyDescent="0.25">
      <c r="B7" s="12" t="s">
        <v>124</v>
      </c>
      <c r="C7" s="114">
        <v>0.70199999999999996</v>
      </c>
      <c r="D7" s="114">
        <v>0.69899999999999995</v>
      </c>
      <c r="E7" s="162" t="str">
        <f>(C7-D7)*100&amp; " p.p."</f>
        <v>0,3 p.p.</v>
      </c>
      <c r="F7" s="114">
        <v>0.70299999999999996</v>
      </c>
      <c r="G7" s="128">
        <v>0.70199999999999996</v>
      </c>
      <c r="H7" s="162" t="str">
        <f>(F7-G7)*100&amp; " p.p."</f>
        <v>0,1 p.p.</v>
      </c>
      <c r="I7" s="135"/>
      <c r="J7" s="114">
        <v>0.79500000000000004</v>
      </c>
      <c r="K7" s="114">
        <v>0.80500000000000005</v>
      </c>
      <c r="L7" s="184" t="s">
        <v>266</v>
      </c>
      <c r="M7" s="114">
        <v>0.79500000000000004</v>
      </c>
      <c r="N7" s="128">
        <v>0.80500000000000005</v>
      </c>
      <c r="O7" s="184" t="s">
        <v>266</v>
      </c>
      <c r="Q7" s="114">
        <v>0.61099999999999999</v>
      </c>
      <c r="R7" s="114">
        <v>0.59499999999999997</v>
      </c>
      <c r="S7" s="162" t="str">
        <f>(Q7-R7)*100&amp; " p.p."</f>
        <v>1,6 p.p.</v>
      </c>
      <c r="T7" s="114">
        <v>0.61099999999999999</v>
      </c>
      <c r="U7" s="128">
        <v>0.59899999999999998</v>
      </c>
      <c r="V7" s="162" t="str">
        <f>(T7-U7)*100&amp; " p.p."</f>
        <v>1,2 p.p.</v>
      </c>
    </row>
    <row r="8" spans="1:22" ht="17.100000000000001" customHeight="1" thickTop="1" thickBot="1" x14ac:dyDescent="0.25">
      <c r="B8" s="12" t="s">
        <v>125</v>
      </c>
      <c r="C8" s="110">
        <v>257.39999999999998</v>
      </c>
      <c r="D8" s="110">
        <v>244.1</v>
      </c>
      <c r="E8" s="147">
        <f>C8/D8-1</f>
        <v>5.4485866448176878E-2</v>
      </c>
      <c r="F8" s="148">
        <v>257.5</v>
      </c>
      <c r="G8" s="149">
        <v>244.7</v>
      </c>
      <c r="H8" s="147">
        <f>F8/G8-1</f>
        <v>5.2308949734368726E-2</v>
      </c>
      <c r="I8" s="136"/>
      <c r="J8" s="110">
        <v>284.39999999999998</v>
      </c>
      <c r="K8" s="110">
        <v>267.39999999999998</v>
      </c>
      <c r="L8" s="147">
        <f>J8/K8-1</f>
        <v>6.3575168287210104E-2</v>
      </c>
      <c r="M8" s="148">
        <v>284.39999999999998</v>
      </c>
      <c r="N8" s="149">
        <v>266.8</v>
      </c>
      <c r="O8" s="147">
        <f>M8/N8-1</f>
        <v>6.5967016491754071E-2</v>
      </c>
      <c r="Q8" s="110">
        <v>222.7</v>
      </c>
      <c r="R8" s="110">
        <v>212.5</v>
      </c>
      <c r="S8" s="147">
        <f>Q8/R8-1</f>
        <v>4.8000000000000043E-2</v>
      </c>
      <c r="T8" s="148">
        <v>222.7</v>
      </c>
      <c r="U8" s="149">
        <v>214.6</v>
      </c>
      <c r="V8" s="147">
        <f>T8/U8-1</f>
        <v>3.7744641192916983E-2</v>
      </c>
    </row>
    <row r="9" spans="1:22" ht="16.5" thickTop="1" thickBot="1" x14ac:dyDescent="0.25">
      <c r="B9" s="12" t="s">
        <v>126</v>
      </c>
      <c r="C9" s="110">
        <v>180.8</v>
      </c>
      <c r="D9" s="110">
        <v>170.7</v>
      </c>
      <c r="E9" s="147">
        <f>C9/D9-1</f>
        <v>5.9168131224370368E-2</v>
      </c>
      <c r="F9" s="148">
        <v>180.9</v>
      </c>
      <c r="G9" s="149">
        <v>171.8</v>
      </c>
      <c r="H9" s="147">
        <f>F9/G9-1</f>
        <v>5.2968568102444769E-2</v>
      </c>
      <c r="I9" s="136"/>
      <c r="J9" s="110">
        <v>226</v>
      </c>
      <c r="K9" s="110">
        <v>215.3</v>
      </c>
      <c r="L9" s="147">
        <f>J9/K9-1</f>
        <v>4.9698095680445808E-2</v>
      </c>
      <c r="M9" s="148">
        <v>226.1</v>
      </c>
      <c r="N9" s="149">
        <v>214.9</v>
      </c>
      <c r="O9" s="147">
        <f>M9/N9-1</f>
        <v>5.2117263843648232E-2</v>
      </c>
      <c r="Q9" s="110">
        <v>136</v>
      </c>
      <c r="R9" s="110">
        <v>126.5</v>
      </c>
      <c r="S9" s="147">
        <f>Q9/R9-1</f>
        <v>7.5098814229249022E-2</v>
      </c>
      <c r="T9" s="148">
        <v>136</v>
      </c>
      <c r="U9" s="149">
        <v>128.5</v>
      </c>
      <c r="V9" s="147">
        <f>T9/U9-1</f>
        <v>5.8365758754863828E-2</v>
      </c>
    </row>
    <row r="10" spans="1:22" ht="16.5" thickTop="1" thickBot="1" x14ac:dyDescent="0.25">
      <c r="B10" s="35" t="s">
        <v>127</v>
      </c>
      <c r="C10" s="110"/>
      <c r="D10" s="110"/>
      <c r="E10" s="146"/>
      <c r="F10" s="148"/>
      <c r="G10" s="149"/>
      <c r="H10" s="146"/>
      <c r="I10" s="136"/>
      <c r="J10" s="110"/>
      <c r="K10" s="110"/>
      <c r="L10" s="146"/>
      <c r="M10" s="148"/>
      <c r="N10" s="149"/>
      <c r="O10" s="146"/>
      <c r="Q10" s="110"/>
      <c r="R10" s="110"/>
      <c r="S10" s="146"/>
      <c r="T10" s="148"/>
      <c r="U10" s="149"/>
      <c r="V10" s="146"/>
    </row>
    <row r="11" spans="1:22" ht="16.5" thickTop="1" thickBot="1" x14ac:dyDescent="0.25">
      <c r="B11" s="12" t="s">
        <v>124</v>
      </c>
      <c r="C11" s="114">
        <v>0.71599999999999997</v>
      </c>
      <c r="D11" s="114">
        <v>0.71799999999999997</v>
      </c>
      <c r="E11" s="162" t="str">
        <f>(C11-D11)*100&amp; " p.p."</f>
        <v>-0,2 p.p.</v>
      </c>
      <c r="F11" s="114">
        <v>0.71599999999999997</v>
      </c>
      <c r="G11" s="128">
        <v>0.72099999999999997</v>
      </c>
      <c r="H11" s="162" t="str">
        <f>(F11-G11)*100&amp; " p.p."</f>
        <v>-0,5 p.p.</v>
      </c>
      <c r="I11" s="135"/>
      <c r="J11" s="114">
        <v>0.8</v>
      </c>
      <c r="K11" s="114">
        <v>0.82</v>
      </c>
      <c r="L11" s="184" t="s">
        <v>274</v>
      </c>
      <c r="M11" s="114">
        <v>0.8</v>
      </c>
      <c r="N11" s="128">
        <v>0.82099999999999995</v>
      </c>
      <c r="O11" s="184" t="s">
        <v>268</v>
      </c>
      <c r="Q11" s="114">
        <v>0.63200000000000001</v>
      </c>
      <c r="R11" s="114">
        <v>0.61599999999999999</v>
      </c>
      <c r="S11" s="162" t="str">
        <f>(Q11-R11)*100&amp; " p.p."</f>
        <v>1,6 p.p.</v>
      </c>
      <c r="T11" s="114">
        <v>0.63200000000000001</v>
      </c>
      <c r="U11" s="128">
        <v>0.61899999999999999</v>
      </c>
      <c r="V11" s="162" t="str">
        <f>(T11-U11)*100&amp; " p.p."</f>
        <v>1,3 p.p.</v>
      </c>
    </row>
    <row r="12" spans="1:22" ht="16.5" thickTop="1" thickBot="1" x14ac:dyDescent="0.25">
      <c r="B12" s="12" t="s">
        <v>125</v>
      </c>
      <c r="C12" s="110">
        <v>181.1</v>
      </c>
      <c r="D12" s="110">
        <v>173.2</v>
      </c>
      <c r="E12" s="147">
        <f>C12/D12-1</f>
        <v>4.5612009237875339E-2</v>
      </c>
      <c r="F12" s="148">
        <v>181.1</v>
      </c>
      <c r="G12" s="149">
        <v>174.6</v>
      </c>
      <c r="H12" s="147">
        <f>F12/G12-1</f>
        <v>3.7227949599083709E-2</v>
      </c>
      <c r="I12" s="136"/>
      <c r="J12" s="110">
        <v>203.2</v>
      </c>
      <c r="K12" s="110">
        <v>192.3</v>
      </c>
      <c r="L12" s="147">
        <f>J12/K12-1</f>
        <v>5.6682267290691479E-2</v>
      </c>
      <c r="M12" s="148">
        <v>203.2</v>
      </c>
      <c r="N12" s="149">
        <v>194</v>
      </c>
      <c r="O12" s="147">
        <f>M12/N12-1</f>
        <v>4.7422680412370966E-2</v>
      </c>
      <c r="Q12" s="110">
        <v>153.19999999999999</v>
      </c>
      <c r="R12" s="110">
        <v>147.4</v>
      </c>
      <c r="S12" s="147">
        <f>Q12/R12-1</f>
        <v>3.9348710990501967E-2</v>
      </c>
      <c r="T12" s="148">
        <v>153.19999999999999</v>
      </c>
      <c r="U12" s="149">
        <v>148.30000000000001</v>
      </c>
      <c r="V12" s="147">
        <f>T12/U12-1</f>
        <v>3.3041132838840026E-2</v>
      </c>
    </row>
    <row r="13" spans="1:22" ht="16.5" thickTop="1" thickBot="1" x14ac:dyDescent="0.25">
      <c r="B13" s="12" t="s">
        <v>126</v>
      </c>
      <c r="C13" s="110">
        <v>129.69999999999999</v>
      </c>
      <c r="D13" s="110">
        <v>124.3</v>
      </c>
      <c r="E13" s="147">
        <f>C13/D13-1</f>
        <v>4.3443282381335324E-2</v>
      </c>
      <c r="F13" s="148">
        <v>129.69999999999999</v>
      </c>
      <c r="G13" s="149">
        <v>125.8</v>
      </c>
      <c r="H13" s="147">
        <f>F13/G13-1</f>
        <v>3.1001589825119247E-2</v>
      </c>
      <c r="I13" s="136"/>
      <c r="J13" s="110">
        <v>162.5</v>
      </c>
      <c r="K13" s="110">
        <v>157.6</v>
      </c>
      <c r="L13" s="147">
        <f>J13/K13-1</f>
        <v>3.1091370558375742E-2</v>
      </c>
      <c r="M13" s="148">
        <v>162.5</v>
      </c>
      <c r="N13" s="149">
        <v>159.4</v>
      </c>
      <c r="O13" s="147">
        <f>M13/N13-1</f>
        <v>1.9447929736511993E-2</v>
      </c>
      <c r="Q13" s="110">
        <v>96.8</v>
      </c>
      <c r="R13" s="110">
        <v>90.7</v>
      </c>
      <c r="S13" s="147">
        <f>Q13/R13-1</f>
        <v>6.725468577728777E-2</v>
      </c>
      <c r="T13" s="148">
        <v>96.8</v>
      </c>
      <c r="U13" s="149">
        <v>91.7</v>
      </c>
      <c r="V13" s="147">
        <f>T13/U13-1</f>
        <v>5.5616139585605184E-2</v>
      </c>
    </row>
    <row r="14" spans="1:22" ht="16.5" thickTop="1" thickBot="1" x14ac:dyDescent="0.25">
      <c r="B14" s="35" t="s">
        <v>128</v>
      </c>
      <c r="C14" s="110"/>
      <c r="D14" s="110"/>
      <c r="E14" s="150"/>
      <c r="F14" s="148"/>
      <c r="G14" s="149"/>
      <c r="H14" s="150"/>
      <c r="I14" s="136"/>
      <c r="J14" s="110"/>
      <c r="K14" s="110"/>
      <c r="L14" s="150"/>
      <c r="M14" s="148"/>
      <c r="N14" s="149"/>
      <c r="O14" s="150"/>
      <c r="Q14" s="110"/>
      <c r="R14" s="110"/>
      <c r="S14" s="150"/>
      <c r="T14" s="148"/>
      <c r="U14" s="149"/>
      <c r="V14" s="150"/>
    </row>
    <row r="15" spans="1:22" ht="16.5" thickTop="1" thickBot="1" x14ac:dyDescent="0.25">
      <c r="B15" s="12" t="s">
        <v>124</v>
      </c>
      <c r="C15" s="114">
        <v>0.69499999999999995</v>
      </c>
      <c r="D15" s="114">
        <v>0.68899999999999995</v>
      </c>
      <c r="E15" s="180" t="s">
        <v>261</v>
      </c>
      <c r="F15" s="114">
        <v>0.69499999999999995</v>
      </c>
      <c r="G15" s="128">
        <v>0.69199999999999995</v>
      </c>
      <c r="H15" s="162" t="str">
        <f>(F15-G15)*100&amp; " p.p."</f>
        <v>0,3 p.p.</v>
      </c>
      <c r="I15" s="135"/>
      <c r="J15" s="114">
        <v>0.79200000000000004</v>
      </c>
      <c r="K15" s="114">
        <v>0.79700000000000004</v>
      </c>
      <c r="L15" s="184" t="s">
        <v>269</v>
      </c>
      <c r="M15" s="114">
        <v>0.79200000000000004</v>
      </c>
      <c r="N15" s="128">
        <v>0.79700000000000004</v>
      </c>
      <c r="O15" s="184" t="s">
        <v>269</v>
      </c>
      <c r="Q15" s="114">
        <v>0.59899999999999998</v>
      </c>
      <c r="R15" s="114">
        <v>0.58499999999999996</v>
      </c>
      <c r="S15" s="162" t="str">
        <f>(Q15-R15)*100&amp; " p.p."</f>
        <v>1,4 p.p.</v>
      </c>
      <c r="T15" s="114">
        <v>0.59899999999999998</v>
      </c>
      <c r="U15" s="128">
        <v>0.58899999999999997</v>
      </c>
      <c r="V15" s="162" t="s">
        <v>190</v>
      </c>
    </row>
    <row r="16" spans="1:22" ht="16.5" thickTop="1" thickBot="1" x14ac:dyDescent="0.25">
      <c r="B16" s="12" t="s">
        <v>125</v>
      </c>
      <c r="C16" s="110">
        <v>299.39999999999998</v>
      </c>
      <c r="D16" s="110">
        <v>283</v>
      </c>
      <c r="E16" s="147">
        <f>C16/D16-1</f>
        <v>5.7950530035335568E-2</v>
      </c>
      <c r="F16" s="148">
        <v>299.5</v>
      </c>
      <c r="G16" s="149">
        <v>283.7</v>
      </c>
      <c r="H16" s="147">
        <f>F16/G16-1</f>
        <v>5.569263306309491E-2</v>
      </c>
      <c r="I16" s="136"/>
      <c r="J16" s="110">
        <v>328.6</v>
      </c>
      <c r="K16" s="110">
        <v>308.7</v>
      </c>
      <c r="L16" s="147">
        <f>J16/K16-1</f>
        <v>6.4463880790411432E-2</v>
      </c>
      <c r="M16" s="148">
        <v>328.7</v>
      </c>
      <c r="N16" s="149">
        <v>307.39999999999998</v>
      </c>
      <c r="O16" s="147">
        <f>M16/N16-1</f>
        <v>6.9290826284970741E-2</v>
      </c>
      <c r="Q16" s="110">
        <v>261.5</v>
      </c>
      <c r="R16" s="110">
        <v>248.1</v>
      </c>
      <c r="S16" s="147">
        <f>Q16/R16-1</f>
        <v>5.4010479645304255E-2</v>
      </c>
      <c r="T16" s="148">
        <v>261.5</v>
      </c>
      <c r="U16" s="149">
        <v>251.4</v>
      </c>
      <c r="V16" s="147">
        <f>T16/U16-1</f>
        <v>4.0175019888623709E-2</v>
      </c>
    </row>
    <row r="17" spans="2:22" ht="16.5" thickTop="1" thickBot="1" x14ac:dyDescent="0.25">
      <c r="B17" s="12" t="s">
        <v>126</v>
      </c>
      <c r="C17" s="110">
        <v>208.1</v>
      </c>
      <c r="D17" s="110">
        <v>195.1</v>
      </c>
      <c r="E17" s="147">
        <f>C17/D17-1</f>
        <v>6.6632496155817567E-2</v>
      </c>
      <c r="F17" s="148">
        <v>208.2</v>
      </c>
      <c r="G17" s="149">
        <v>196.3</v>
      </c>
      <c r="H17" s="147">
        <f>F17/G17-1</f>
        <v>6.0621497707590288E-2</v>
      </c>
      <c r="I17" s="136"/>
      <c r="J17" s="110">
        <v>260.2</v>
      </c>
      <c r="K17" s="110">
        <v>246.1</v>
      </c>
      <c r="L17" s="147">
        <f>J17/K17-1</f>
        <v>5.7293783015034627E-2</v>
      </c>
      <c r="M17" s="148">
        <v>260.39999999999998</v>
      </c>
      <c r="N17" s="149">
        <v>244.9</v>
      </c>
      <c r="O17" s="147">
        <f>M17/N17-1</f>
        <v>6.3291139240506222E-2</v>
      </c>
      <c r="Q17" s="110">
        <v>156.69999999999999</v>
      </c>
      <c r="R17" s="110">
        <v>145</v>
      </c>
      <c r="S17" s="147">
        <f>Q17/R17-1</f>
        <v>8.0689655172413666E-2</v>
      </c>
      <c r="T17" s="148">
        <v>156.69999999999999</v>
      </c>
      <c r="U17" s="149">
        <v>147.9</v>
      </c>
      <c r="V17" s="147">
        <f>T17/U17-1</f>
        <v>5.9499661933738901E-2</v>
      </c>
    </row>
    <row r="18" spans="2:22" ht="17.100000000000001" customHeight="1" thickTop="1" x14ac:dyDescent="0.2">
      <c r="B18" s="36"/>
      <c r="I18" s="136"/>
    </row>
    <row r="19" spans="2:22" ht="15.75" thickBot="1" x14ac:dyDescent="0.25">
      <c r="B19" s="23"/>
      <c r="I19" s="136"/>
    </row>
    <row r="20" spans="2:22" ht="22.5" customHeight="1" thickTop="1" thickBot="1" x14ac:dyDescent="0.25">
      <c r="B20" s="209" t="s">
        <v>149</v>
      </c>
      <c r="C20" s="179" t="s">
        <v>240</v>
      </c>
      <c r="D20" s="179" t="s">
        <v>239</v>
      </c>
      <c r="E20" s="202" t="s">
        <v>174</v>
      </c>
      <c r="F20" s="179" t="s">
        <v>240</v>
      </c>
      <c r="G20" s="179" t="s">
        <v>239</v>
      </c>
      <c r="H20" s="202" t="s">
        <v>174</v>
      </c>
      <c r="I20" s="136"/>
      <c r="J20" s="179" t="s">
        <v>237</v>
      </c>
      <c r="K20" s="179" t="s">
        <v>238</v>
      </c>
      <c r="L20" s="202" t="s">
        <v>174</v>
      </c>
      <c r="M20" s="179" t="s">
        <v>237</v>
      </c>
      <c r="N20" s="179" t="s">
        <v>238</v>
      </c>
      <c r="O20" s="202" t="s">
        <v>174</v>
      </c>
      <c r="Q20" s="179" t="s">
        <v>209</v>
      </c>
      <c r="R20" s="179" t="s">
        <v>183</v>
      </c>
      <c r="S20" s="202" t="s">
        <v>174</v>
      </c>
      <c r="T20" s="179" t="s">
        <v>209</v>
      </c>
      <c r="U20" s="179" t="s">
        <v>183</v>
      </c>
      <c r="V20" s="202" t="s">
        <v>174</v>
      </c>
    </row>
    <row r="21" spans="2:22" ht="22.5" customHeight="1" thickTop="1" thickBot="1" x14ac:dyDescent="0.25">
      <c r="B21" s="210"/>
      <c r="C21" s="190" t="s">
        <v>175</v>
      </c>
      <c r="D21" s="204"/>
      <c r="E21" s="203"/>
      <c r="F21" s="190" t="s">
        <v>176</v>
      </c>
      <c r="G21" s="204"/>
      <c r="H21" s="203"/>
      <c r="I21" s="136"/>
      <c r="J21" s="190" t="s">
        <v>175</v>
      </c>
      <c r="K21" s="204"/>
      <c r="L21" s="203"/>
      <c r="M21" s="190" t="s">
        <v>176</v>
      </c>
      <c r="N21" s="204"/>
      <c r="O21" s="203"/>
      <c r="Q21" s="190" t="s">
        <v>175</v>
      </c>
      <c r="R21" s="204"/>
      <c r="S21" s="203"/>
      <c r="T21" s="190" t="s">
        <v>176</v>
      </c>
      <c r="U21" s="204"/>
      <c r="V21" s="203"/>
    </row>
    <row r="22" spans="2:22" ht="16.5" thickTop="1" thickBot="1" x14ac:dyDescent="0.25">
      <c r="B22" s="31" t="s">
        <v>106</v>
      </c>
      <c r="C22" s="32"/>
      <c r="D22" s="32"/>
      <c r="E22" s="33"/>
      <c r="F22" s="33"/>
      <c r="G22" s="33"/>
      <c r="H22" s="33"/>
      <c r="I22" s="136"/>
      <c r="J22" s="32"/>
      <c r="K22" s="32"/>
      <c r="L22" s="33"/>
      <c r="M22" s="33"/>
      <c r="N22" s="33"/>
      <c r="O22" s="33"/>
      <c r="Q22" s="32"/>
      <c r="R22" s="32"/>
      <c r="S22" s="33"/>
      <c r="T22" s="33"/>
      <c r="U22" s="33"/>
      <c r="V22" s="33"/>
    </row>
    <row r="23" spans="2:22" ht="16.5" thickTop="1" thickBot="1" x14ac:dyDescent="0.25">
      <c r="B23" s="12" t="s">
        <v>124</v>
      </c>
      <c r="C23" s="114">
        <v>0.69099999999999995</v>
      </c>
      <c r="D23" s="114">
        <v>0.68300000000000005</v>
      </c>
      <c r="E23" s="180" t="s">
        <v>216</v>
      </c>
      <c r="F23" s="114">
        <v>0.69099999999999995</v>
      </c>
      <c r="G23" s="114">
        <v>0.68700000000000006</v>
      </c>
      <c r="H23" s="180" t="s">
        <v>262</v>
      </c>
      <c r="I23" s="135"/>
      <c r="J23" s="114">
        <v>0.77</v>
      </c>
      <c r="K23" s="114">
        <v>0.77200000000000002</v>
      </c>
      <c r="L23" s="184" t="s">
        <v>267</v>
      </c>
      <c r="M23" s="114">
        <v>0.77</v>
      </c>
      <c r="N23" s="114">
        <v>0.77200000000000002</v>
      </c>
      <c r="O23" s="184" t="s">
        <v>267</v>
      </c>
      <c r="Q23" s="114">
        <v>0.61</v>
      </c>
      <c r="R23" s="114">
        <v>0.59599999999999997</v>
      </c>
      <c r="S23" s="162" t="str">
        <f>(Q23-R23)*100&amp; " p.p."</f>
        <v>1,4 p.p.</v>
      </c>
      <c r="T23" s="114">
        <v>0.61</v>
      </c>
      <c r="U23" s="114">
        <v>0.60199999999999998</v>
      </c>
      <c r="V23" s="163" t="s">
        <v>216</v>
      </c>
    </row>
    <row r="24" spans="2:22" ht="16.5" thickTop="1" thickBot="1" x14ac:dyDescent="0.25">
      <c r="B24" s="12" t="s">
        <v>125</v>
      </c>
      <c r="C24" s="110">
        <v>249.5</v>
      </c>
      <c r="D24" s="110">
        <v>236.2</v>
      </c>
      <c r="E24" s="147">
        <f t="shared" ref="E24:E25" si="0">C24/D24-1</f>
        <v>5.63082133784929E-2</v>
      </c>
      <c r="F24" s="148">
        <v>249.5</v>
      </c>
      <c r="G24" s="148">
        <v>239.6</v>
      </c>
      <c r="H24" s="147">
        <f t="shared" ref="H24:H25" si="1">F24/G24-1</f>
        <v>4.131886477462432E-2</v>
      </c>
      <c r="I24" s="136"/>
      <c r="J24" s="110">
        <v>273.39999999999998</v>
      </c>
      <c r="K24" s="110">
        <v>255.9</v>
      </c>
      <c r="L24" s="147">
        <f t="shared" ref="L24:L25" si="2">J24/K24-1</f>
        <v>6.8386088315748328E-2</v>
      </c>
      <c r="M24" s="148">
        <v>273.39999999999998</v>
      </c>
      <c r="N24" s="148">
        <v>258.89999999999998</v>
      </c>
      <c r="O24" s="147">
        <f t="shared" ref="O24:O25" si="3">M24/N24-1</f>
        <v>5.6006179992275085E-2</v>
      </c>
      <c r="Q24" s="110">
        <v>219.1</v>
      </c>
      <c r="R24" s="110">
        <v>211.5</v>
      </c>
      <c r="S24" s="147">
        <f t="shared" ref="S24:S25" si="4">Q24/R24-1</f>
        <v>3.5933806146572156E-2</v>
      </c>
      <c r="T24" s="148">
        <v>219.1</v>
      </c>
      <c r="U24" s="148">
        <v>214.6</v>
      </c>
      <c r="V24" s="147">
        <f t="shared" ref="V24:V25" si="5">T24/U24-1</f>
        <v>2.0969245107176127E-2</v>
      </c>
    </row>
    <row r="25" spans="2:22" ht="16.5" thickTop="1" thickBot="1" x14ac:dyDescent="0.25">
      <c r="B25" s="12" t="s">
        <v>126</v>
      </c>
      <c r="C25" s="110">
        <v>172.3</v>
      </c>
      <c r="D25" s="110">
        <v>161.19999999999999</v>
      </c>
      <c r="E25" s="147">
        <f t="shared" si="0"/>
        <v>6.8858560794044843E-2</v>
      </c>
      <c r="F25" s="148">
        <v>172.3</v>
      </c>
      <c r="G25" s="148">
        <v>164.7</v>
      </c>
      <c r="H25" s="147">
        <f t="shared" si="1"/>
        <v>4.6144505160898852E-2</v>
      </c>
      <c r="I25" s="136"/>
      <c r="J25" s="110">
        <v>210.5</v>
      </c>
      <c r="K25" s="110">
        <v>197.5</v>
      </c>
      <c r="L25" s="147">
        <f t="shared" si="2"/>
        <v>6.5822784810126489E-2</v>
      </c>
      <c r="M25" s="148">
        <v>210.5</v>
      </c>
      <c r="N25" s="148">
        <v>199.8</v>
      </c>
      <c r="O25" s="147">
        <f t="shared" si="3"/>
        <v>5.3553553553553401E-2</v>
      </c>
      <c r="Q25" s="110">
        <v>133.69999999999999</v>
      </c>
      <c r="R25" s="110">
        <v>126.1</v>
      </c>
      <c r="S25" s="147">
        <f t="shared" si="4"/>
        <v>6.0269627279936566E-2</v>
      </c>
      <c r="T25" s="148">
        <v>133.69999999999999</v>
      </c>
      <c r="U25" s="148">
        <v>129.19999999999999</v>
      </c>
      <c r="V25" s="147">
        <f t="shared" si="5"/>
        <v>3.482972136222906E-2</v>
      </c>
    </row>
    <row r="26" spans="2:22" ht="16.5" thickTop="1" thickBot="1" x14ac:dyDescent="0.25">
      <c r="B26" s="35" t="s">
        <v>107</v>
      </c>
      <c r="C26" s="110"/>
      <c r="D26" s="110"/>
      <c r="E26" s="146"/>
      <c r="F26" s="148"/>
      <c r="G26" s="148"/>
      <c r="H26" s="146"/>
      <c r="I26" s="136"/>
      <c r="J26" s="110"/>
      <c r="K26" s="110"/>
      <c r="L26" s="146"/>
      <c r="M26" s="148"/>
      <c r="N26" s="148"/>
      <c r="O26" s="146"/>
      <c r="Q26" s="110"/>
      <c r="R26" s="110"/>
      <c r="S26" s="146"/>
      <c r="T26" s="148"/>
      <c r="U26" s="148"/>
      <c r="V26" s="146"/>
    </row>
    <row r="27" spans="2:22" ht="16.5" thickTop="1" thickBot="1" x14ac:dyDescent="0.25">
      <c r="B27" s="12" t="s">
        <v>124</v>
      </c>
      <c r="C27" s="114">
        <v>0.71599999999999997</v>
      </c>
      <c r="D27" s="114">
        <v>0.71299999999999997</v>
      </c>
      <c r="E27" s="162" t="str">
        <f>(C27-D27)*100&amp; " p.p."</f>
        <v>0,3 p.p.</v>
      </c>
      <c r="F27" s="114">
        <v>0.71699999999999997</v>
      </c>
      <c r="G27" s="114">
        <v>0.71</v>
      </c>
      <c r="H27" s="180" t="s">
        <v>263</v>
      </c>
      <c r="I27" s="135"/>
      <c r="J27" s="114">
        <v>0.85299999999999998</v>
      </c>
      <c r="K27" s="114">
        <v>0.86699999999999999</v>
      </c>
      <c r="L27" s="184" t="s">
        <v>270</v>
      </c>
      <c r="M27" s="114">
        <v>0.85399999999999998</v>
      </c>
      <c r="N27" s="114">
        <v>0.873</v>
      </c>
      <c r="O27" s="184" t="s">
        <v>273</v>
      </c>
      <c r="Q27" s="114">
        <v>0.58699999999999997</v>
      </c>
      <c r="R27" s="114">
        <v>0.55700000000000005</v>
      </c>
      <c r="S27" s="162" t="s">
        <v>215</v>
      </c>
      <c r="T27" s="114">
        <v>0.58699999999999997</v>
      </c>
      <c r="U27" s="114">
        <v>0.55700000000000005</v>
      </c>
      <c r="V27" s="162" t="s">
        <v>215</v>
      </c>
    </row>
    <row r="28" spans="2:22" ht="16.5" thickTop="1" thickBot="1" x14ac:dyDescent="0.25">
      <c r="B28" s="12" t="s">
        <v>125</v>
      </c>
      <c r="C28" s="110">
        <v>267.89999999999998</v>
      </c>
      <c r="D28" s="110">
        <v>257.2</v>
      </c>
      <c r="E28" s="147">
        <f t="shared" ref="E28:E29" si="6">C28/D28-1</f>
        <v>4.1601866251943953E-2</v>
      </c>
      <c r="F28" s="148">
        <v>268</v>
      </c>
      <c r="G28" s="148">
        <v>249.6</v>
      </c>
      <c r="H28" s="147">
        <f t="shared" ref="H28:H29" si="7">F28/G28-1</f>
        <v>7.3717948717948678E-2</v>
      </c>
      <c r="I28" s="136"/>
      <c r="J28" s="110">
        <v>297.7</v>
      </c>
      <c r="K28" s="110">
        <v>283.5</v>
      </c>
      <c r="L28" s="147">
        <f t="shared" ref="L28:L29" si="8">J28/K28-1</f>
        <v>5.0088183421516774E-2</v>
      </c>
      <c r="M28" s="148">
        <v>298</v>
      </c>
      <c r="N28" s="148">
        <v>272.7</v>
      </c>
      <c r="O28" s="147">
        <f t="shared" ref="O28:O29" si="9">M28/N28-1</f>
        <v>9.2775944261092924E-2</v>
      </c>
      <c r="Q28" s="110">
        <v>226.9</v>
      </c>
      <c r="R28" s="110">
        <v>213.3</v>
      </c>
      <c r="S28" s="147">
        <f t="shared" ref="S28:S29" si="10">Q28/R28-1</f>
        <v>6.3759962494139621E-2</v>
      </c>
      <c r="T28" s="148">
        <v>226.9</v>
      </c>
      <c r="U28" s="148">
        <v>213.3</v>
      </c>
      <c r="V28" s="147">
        <f t="shared" ref="V28:V29" si="11">T28/U28-1</f>
        <v>6.3759962494139621E-2</v>
      </c>
    </row>
    <row r="29" spans="2:22" ht="16.5" thickTop="1" thickBot="1" x14ac:dyDescent="0.25">
      <c r="B29" s="12" t="s">
        <v>126</v>
      </c>
      <c r="C29" s="110">
        <v>191.9</v>
      </c>
      <c r="D29" s="110">
        <v>183.3</v>
      </c>
      <c r="E29" s="147">
        <f t="shared" si="6"/>
        <v>4.6917621385706543E-2</v>
      </c>
      <c r="F29" s="148">
        <v>192.1</v>
      </c>
      <c r="G29" s="148">
        <v>177.2</v>
      </c>
      <c r="H29" s="147">
        <f t="shared" si="7"/>
        <v>8.4085778781038512E-2</v>
      </c>
      <c r="I29" s="136"/>
      <c r="J29" s="110">
        <v>253.9</v>
      </c>
      <c r="K29" s="110">
        <v>245.9</v>
      </c>
      <c r="L29" s="147">
        <f t="shared" si="8"/>
        <v>3.2533550223668106E-2</v>
      </c>
      <c r="M29" s="148">
        <v>254.6</v>
      </c>
      <c r="N29" s="148">
        <v>238</v>
      </c>
      <c r="O29" s="147">
        <f t="shared" si="9"/>
        <v>6.974789915966384E-2</v>
      </c>
      <c r="Q29" s="110">
        <v>133.19999999999999</v>
      </c>
      <c r="R29" s="110">
        <v>118.7</v>
      </c>
      <c r="S29" s="147">
        <f t="shared" si="10"/>
        <v>0.12215669755686598</v>
      </c>
      <c r="T29" s="148">
        <v>133.19999999999999</v>
      </c>
      <c r="U29" s="148">
        <v>118.7</v>
      </c>
      <c r="V29" s="147">
        <f t="shared" si="11"/>
        <v>0.12215669755686598</v>
      </c>
    </row>
    <row r="30" spans="2:22" ht="16.5" thickTop="1" thickBot="1" x14ac:dyDescent="0.25">
      <c r="B30" s="35" t="s">
        <v>108</v>
      </c>
      <c r="C30" s="110"/>
      <c r="D30" s="110"/>
      <c r="E30" s="146"/>
      <c r="F30" s="148"/>
      <c r="G30" s="148"/>
      <c r="H30" s="146"/>
      <c r="I30" s="136"/>
      <c r="J30" s="110"/>
      <c r="K30" s="110"/>
      <c r="L30" s="146"/>
      <c r="M30" s="148"/>
      <c r="N30" s="148"/>
      <c r="O30" s="146"/>
      <c r="Q30" s="110"/>
      <c r="R30" s="110"/>
      <c r="S30" s="146"/>
      <c r="T30" s="148"/>
      <c r="U30" s="148"/>
      <c r="V30" s="146"/>
    </row>
    <row r="31" spans="2:22" ht="16.5" thickTop="1" thickBot="1" x14ac:dyDescent="0.25">
      <c r="B31" s="12" t="s">
        <v>124</v>
      </c>
      <c r="C31" s="114">
        <v>0.71099999999999997</v>
      </c>
      <c r="D31" s="114">
        <v>0.73699999999999999</v>
      </c>
      <c r="E31" s="162" t="str">
        <f>(C31-D31)*100&amp; " p.p."</f>
        <v>-2,6 p.p.</v>
      </c>
      <c r="F31" s="114">
        <v>0.71099999999999997</v>
      </c>
      <c r="G31" s="114">
        <v>0.73699999999999999</v>
      </c>
      <c r="H31" s="162" t="str">
        <f>(F31-G31)*100&amp; " p.p."</f>
        <v>-2,6 p.p.</v>
      </c>
      <c r="I31" s="135"/>
      <c r="J31" s="114">
        <v>0.80600000000000005</v>
      </c>
      <c r="K31" s="114">
        <v>0.85199999999999998</v>
      </c>
      <c r="L31" s="184" t="s">
        <v>271</v>
      </c>
      <c r="M31" s="114">
        <v>0.80600000000000005</v>
      </c>
      <c r="N31" s="114">
        <v>0.85199999999999998</v>
      </c>
      <c r="O31" s="184" t="s">
        <v>271</v>
      </c>
      <c r="Q31" s="114">
        <v>0.61599999999999999</v>
      </c>
      <c r="R31" s="114">
        <v>0.62</v>
      </c>
      <c r="S31" s="162" t="str">
        <f>(Q31-R31)*100&amp; " p.p."</f>
        <v>-0,4 p.p.</v>
      </c>
      <c r="T31" s="114">
        <v>0.61599999999999999</v>
      </c>
      <c r="U31" s="114">
        <v>0.62</v>
      </c>
      <c r="V31" s="162" t="str">
        <f>(T31-U31)*100&amp; " p.p."</f>
        <v>-0,4 p.p.</v>
      </c>
    </row>
    <row r="32" spans="2:22" ht="16.5" thickTop="1" thickBot="1" x14ac:dyDescent="0.25">
      <c r="B32" s="12" t="s">
        <v>125</v>
      </c>
      <c r="C32" s="110">
        <v>274.60000000000002</v>
      </c>
      <c r="D32" s="110">
        <v>253</v>
      </c>
      <c r="E32" s="147">
        <f t="shared" ref="E32:E33" si="12">C32/D32-1</f>
        <v>8.5375494071146418E-2</v>
      </c>
      <c r="F32" s="148">
        <v>274.60000000000002</v>
      </c>
      <c r="G32" s="148">
        <v>253</v>
      </c>
      <c r="H32" s="147">
        <f t="shared" ref="H32:H33" si="13">F32/G32-1</f>
        <v>8.5375494071146418E-2</v>
      </c>
      <c r="I32" s="136"/>
      <c r="J32" s="110">
        <v>320.7</v>
      </c>
      <c r="K32" s="110">
        <v>299.89999999999998</v>
      </c>
      <c r="L32" s="147">
        <f t="shared" ref="L32:L33" si="14">J32/K32-1</f>
        <v>6.9356452150716841E-2</v>
      </c>
      <c r="M32" s="148">
        <v>320.7</v>
      </c>
      <c r="N32" s="148">
        <v>299.89999999999998</v>
      </c>
      <c r="O32" s="147">
        <f t="shared" ref="O32:O33" si="15">M32/N32-1</f>
        <v>6.9356452150716841E-2</v>
      </c>
      <c r="Q32" s="110">
        <v>215</v>
      </c>
      <c r="R32" s="110">
        <v>187.7</v>
      </c>
      <c r="S32" s="147">
        <f t="shared" ref="S32:S33" si="16">Q32/R32-1</f>
        <v>0.14544485881726166</v>
      </c>
      <c r="T32" s="148">
        <v>215</v>
      </c>
      <c r="U32" s="148">
        <v>187.7</v>
      </c>
      <c r="V32" s="147">
        <f t="shared" ref="V32:V33" si="17">T32/U32-1</f>
        <v>0.14544485881726166</v>
      </c>
    </row>
    <row r="33" spans="2:22" ht="16.5" thickTop="1" thickBot="1" x14ac:dyDescent="0.25">
      <c r="B33" s="12" t="s">
        <v>126</v>
      </c>
      <c r="C33" s="110">
        <v>195.3</v>
      </c>
      <c r="D33" s="110">
        <v>186.4</v>
      </c>
      <c r="E33" s="147">
        <f t="shared" si="12"/>
        <v>4.7746781115879822E-2</v>
      </c>
      <c r="F33" s="148">
        <v>195.3</v>
      </c>
      <c r="G33" s="148">
        <v>186.4</v>
      </c>
      <c r="H33" s="147">
        <f t="shared" si="13"/>
        <v>4.7746781115879822E-2</v>
      </c>
      <c r="I33" s="136"/>
      <c r="J33" s="110">
        <v>258.5</v>
      </c>
      <c r="K33" s="110">
        <v>255.5</v>
      </c>
      <c r="L33" s="147">
        <f t="shared" si="14"/>
        <v>1.1741682974559797E-2</v>
      </c>
      <c r="M33" s="148">
        <v>258.5</v>
      </c>
      <c r="N33" s="148">
        <v>255.5</v>
      </c>
      <c r="O33" s="147">
        <f t="shared" si="15"/>
        <v>1.1741682974559797E-2</v>
      </c>
      <c r="Q33" s="110">
        <v>132.4</v>
      </c>
      <c r="R33" s="110">
        <v>116.5</v>
      </c>
      <c r="S33" s="147">
        <f t="shared" si="16"/>
        <v>0.13648068669527902</v>
      </c>
      <c r="T33" s="148">
        <v>132.4</v>
      </c>
      <c r="U33" s="148">
        <v>116.5</v>
      </c>
      <c r="V33" s="147">
        <f t="shared" si="17"/>
        <v>0.13648068669527902</v>
      </c>
    </row>
    <row r="34" spans="2:22" ht="16.5" thickTop="1" thickBot="1" x14ac:dyDescent="0.25">
      <c r="B34" s="35" t="s">
        <v>109</v>
      </c>
      <c r="C34" s="110"/>
      <c r="D34" s="110"/>
      <c r="E34" s="146"/>
      <c r="F34" s="148"/>
      <c r="G34" s="148"/>
      <c r="H34" s="146"/>
      <c r="I34" s="136"/>
      <c r="J34" s="110"/>
      <c r="K34" s="110"/>
      <c r="L34" s="146"/>
      <c r="M34" s="148"/>
      <c r="N34" s="148"/>
      <c r="O34" s="146"/>
      <c r="Q34" s="110"/>
      <c r="R34" s="110"/>
      <c r="S34" s="146"/>
      <c r="T34" s="148"/>
      <c r="U34" s="148"/>
      <c r="V34" s="146"/>
    </row>
    <row r="35" spans="2:22" ht="16.5" thickTop="1" thickBot="1" x14ac:dyDescent="0.25">
      <c r="B35" s="12" t="s">
        <v>124</v>
      </c>
      <c r="C35" s="114">
        <v>0.78100000000000003</v>
      </c>
      <c r="D35" s="114">
        <v>0.8</v>
      </c>
      <c r="E35" s="162" t="str">
        <f>(C35-D35)*100&amp; " p.p."</f>
        <v>-1,9 p.p.</v>
      </c>
      <c r="F35" s="114">
        <v>0.78100000000000003</v>
      </c>
      <c r="G35" s="114">
        <v>0.8</v>
      </c>
      <c r="H35" s="162" t="str">
        <f>(F35-G35)*100&amp; " p.p."</f>
        <v>-1,9 p.p.</v>
      </c>
      <c r="I35" s="135"/>
      <c r="J35" s="114">
        <v>0.84899999999999998</v>
      </c>
      <c r="K35" s="114">
        <v>0.88700000000000001</v>
      </c>
      <c r="L35" s="184" t="s">
        <v>272</v>
      </c>
      <c r="M35" s="114">
        <v>0.84899999999999998</v>
      </c>
      <c r="N35" s="114">
        <v>0.88700000000000001</v>
      </c>
      <c r="O35" s="184" t="s">
        <v>272</v>
      </c>
      <c r="Q35" s="114">
        <v>0.71199999999999997</v>
      </c>
      <c r="R35" s="114">
        <v>0.71099999999999997</v>
      </c>
      <c r="S35" s="162" t="str">
        <f>(Q35-R35)*100&amp; " p.p."</f>
        <v>0,1 p.p.</v>
      </c>
      <c r="T35" s="114">
        <v>0.71199999999999997</v>
      </c>
      <c r="U35" s="114">
        <v>0.71099999999999997</v>
      </c>
      <c r="V35" s="162" t="str">
        <f>(T35-U35)*100&amp; " p.p."</f>
        <v>0,1 p.p.</v>
      </c>
    </row>
    <row r="36" spans="2:22" ht="16.5" thickTop="1" thickBot="1" x14ac:dyDescent="0.25">
      <c r="B36" s="12" t="s">
        <v>125</v>
      </c>
      <c r="C36" s="110">
        <v>280.5</v>
      </c>
      <c r="D36" s="110">
        <v>270.10000000000002</v>
      </c>
      <c r="E36" s="147">
        <f t="shared" ref="E36:E37" si="18">C36/D36-1</f>
        <v>3.8504257682339782E-2</v>
      </c>
      <c r="F36" s="148">
        <v>280.5</v>
      </c>
      <c r="G36" s="148">
        <v>270.10000000000002</v>
      </c>
      <c r="H36" s="147">
        <f t="shared" ref="H36:H37" si="19">F36/G36-1</f>
        <v>3.8504257682339782E-2</v>
      </c>
      <c r="I36" s="136"/>
      <c r="J36" s="110">
        <v>298.7</v>
      </c>
      <c r="K36" s="110">
        <v>277.10000000000002</v>
      </c>
      <c r="L36" s="147">
        <f t="shared" ref="L36:L37" si="20">J36/K36-1</f>
        <v>7.7950198484301625E-2</v>
      </c>
      <c r="M36" s="148">
        <v>298.7</v>
      </c>
      <c r="N36" s="148">
        <v>277.10000000000002</v>
      </c>
      <c r="O36" s="147">
        <f t="shared" ref="O36:O37" si="21">M36/N36-1</f>
        <v>7.7950198484301625E-2</v>
      </c>
      <c r="Q36" s="110">
        <v>260.5</v>
      </c>
      <c r="R36" s="110">
        <v>260.2</v>
      </c>
      <c r="S36" s="147">
        <f t="shared" ref="S36:S37" si="22">Q36/R36-1</f>
        <v>1.1529592621060125E-3</v>
      </c>
      <c r="T36" s="148">
        <v>260.5</v>
      </c>
      <c r="U36" s="148">
        <v>260.2</v>
      </c>
      <c r="V36" s="147">
        <f t="shared" ref="V36:V37" si="23">T36/U36-1</f>
        <v>1.1529592621060125E-3</v>
      </c>
    </row>
    <row r="37" spans="2:22" ht="16.5" thickTop="1" thickBot="1" x14ac:dyDescent="0.25">
      <c r="B37" s="12" t="s">
        <v>126</v>
      </c>
      <c r="C37" s="110">
        <v>219.1</v>
      </c>
      <c r="D37" s="110">
        <v>216</v>
      </c>
      <c r="E37" s="147">
        <f t="shared" si="18"/>
        <v>1.4351851851851727E-2</v>
      </c>
      <c r="F37" s="148">
        <v>219.1</v>
      </c>
      <c r="G37" s="148">
        <v>216</v>
      </c>
      <c r="H37" s="147">
        <f t="shared" si="19"/>
        <v>1.4351851851851727E-2</v>
      </c>
      <c r="I37" s="136"/>
      <c r="J37" s="110">
        <v>253.6</v>
      </c>
      <c r="K37" s="110">
        <v>245.8</v>
      </c>
      <c r="L37" s="147">
        <f t="shared" si="20"/>
        <v>3.1733116354759838E-2</v>
      </c>
      <c r="M37" s="148">
        <v>253.6</v>
      </c>
      <c r="N37" s="148">
        <v>245.8</v>
      </c>
      <c r="O37" s="147">
        <f t="shared" si="21"/>
        <v>3.1733116354759838E-2</v>
      </c>
      <c r="Q37" s="110">
        <v>185.5</v>
      </c>
      <c r="R37" s="110">
        <v>185.1</v>
      </c>
      <c r="S37" s="147">
        <f t="shared" si="22"/>
        <v>2.160994057266441E-3</v>
      </c>
      <c r="T37" s="148">
        <v>185.5</v>
      </c>
      <c r="U37" s="148">
        <v>185.1</v>
      </c>
      <c r="V37" s="147">
        <f t="shared" si="23"/>
        <v>2.160994057266441E-3</v>
      </c>
    </row>
    <row r="38" spans="2:22" ht="15.75" thickTop="1" x14ac:dyDescent="0.2">
      <c r="B38" s="23"/>
      <c r="I38" s="136"/>
    </row>
    <row r="39" spans="2:22" ht="36" x14ac:dyDescent="0.2">
      <c r="B39" s="23" t="s">
        <v>207</v>
      </c>
      <c r="I39" s="136"/>
    </row>
    <row r="40" spans="2:22" x14ac:dyDescent="0.2">
      <c r="B40" s="23"/>
      <c r="I40" s="136"/>
    </row>
    <row r="41" spans="2:22" ht="15.75" thickBot="1" x14ac:dyDescent="0.25">
      <c r="B41" s="23"/>
      <c r="I41" s="136"/>
    </row>
    <row r="42" spans="2:22" ht="22.5" customHeight="1" thickTop="1" thickBot="1" x14ac:dyDescent="0.25">
      <c r="B42" s="209" t="s">
        <v>156</v>
      </c>
      <c r="C42" s="179" t="s">
        <v>240</v>
      </c>
      <c r="D42" s="179" t="s">
        <v>239</v>
      </c>
      <c r="E42" s="202" t="s">
        <v>174</v>
      </c>
      <c r="F42" s="179" t="s">
        <v>240</v>
      </c>
      <c r="G42" s="179" t="s">
        <v>239</v>
      </c>
      <c r="H42" s="202" t="s">
        <v>174</v>
      </c>
      <c r="I42" s="136"/>
      <c r="J42" s="179" t="s">
        <v>237</v>
      </c>
      <c r="K42" s="179" t="s">
        <v>238</v>
      </c>
      <c r="L42" s="202" t="s">
        <v>174</v>
      </c>
      <c r="M42" s="179" t="s">
        <v>237</v>
      </c>
      <c r="N42" s="179" t="s">
        <v>238</v>
      </c>
      <c r="O42" s="202" t="s">
        <v>174</v>
      </c>
      <c r="Q42" s="179" t="s">
        <v>209</v>
      </c>
      <c r="R42" s="179" t="s">
        <v>183</v>
      </c>
      <c r="S42" s="202" t="s">
        <v>174</v>
      </c>
      <c r="T42" s="179" t="s">
        <v>209</v>
      </c>
      <c r="U42" s="179" t="s">
        <v>183</v>
      </c>
      <c r="V42" s="202" t="s">
        <v>174</v>
      </c>
    </row>
    <row r="43" spans="2:22" ht="22.5" customHeight="1" thickTop="1" thickBot="1" x14ac:dyDescent="0.25">
      <c r="B43" s="189"/>
      <c r="C43" s="190" t="s">
        <v>175</v>
      </c>
      <c r="D43" s="204"/>
      <c r="E43" s="203"/>
      <c r="F43" s="190" t="s">
        <v>176</v>
      </c>
      <c r="G43" s="204"/>
      <c r="H43" s="203"/>
      <c r="I43" s="136"/>
      <c r="J43" s="190" t="s">
        <v>175</v>
      </c>
      <c r="K43" s="204"/>
      <c r="L43" s="203"/>
      <c r="M43" s="190" t="s">
        <v>176</v>
      </c>
      <c r="N43" s="204"/>
      <c r="O43" s="203"/>
      <c r="Q43" s="190" t="s">
        <v>175</v>
      </c>
      <c r="R43" s="204"/>
      <c r="S43" s="203"/>
      <c r="T43" s="190" t="s">
        <v>176</v>
      </c>
      <c r="U43" s="204"/>
      <c r="V43" s="203"/>
    </row>
    <row r="44" spans="2:22" ht="16.5" thickTop="1" thickBot="1" x14ac:dyDescent="0.25">
      <c r="B44" s="31" t="s">
        <v>123</v>
      </c>
      <c r="C44" s="32"/>
      <c r="D44" s="32"/>
      <c r="E44" s="33"/>
      <c r="F44" s="33"/>
      <c r="G44" s="33"/>
      <c r="H44" s="33"/>
      <c r="I44" s="136"/>
      <c r="J44" s="32"/>
      <c r="K44" s="32"/>
      <c r="L44" s="33"/>
      <c r="M44" s="33"/>
      <c r="N44" s="33"/>
      <c r="O44" s="33"/>
      <c r="Q44" s="32"/>
      <c r="R44" s="32"/>
      <c r="S44" s="33"/>
      <c r="T44" s="33"/>
      <c r="U44" s="33"/>
      <c r="V44" s="33"/>
    </row>
    <row r="45" spans="2:22" ht="16.5" thickTop="1" thickBot="1" x14ac:dyDescent="0.25">
      <c r="B45" s="12" t="s">
        <v>124</v>
      </c>
      <c r="C45" s="114">
        <v>0.60099999999999998</v>
      </c>
      <c r="D45" s="114">
        <v>0.59499999999999997</v>
      </c>
      <c r="E45" s="180" t="s">
        <v>261</v>
      </c>
      <c r="F45" s="114">
        <v>0.629</v>
      </c>
      <c r="G45" s="114">
        <v>0.59599999999999997</v>
      </c>
      <c r="H45" s="162" t="str">
        <f>(F45-G45)*100&amp; " p.p."</f>
        <v>3,3 p.p.</v>
      </c>
      <c r="I45" s="135"/>
      <c r="J45" s="114">
        <v>0.66700000000000004</v>
      </c>
      <c r="K45" s="114">
        <v>0.64800000000000002</v>
      </c>
      <c r="L45" s="184" t="s">
        <v>275</v>
      </c>
      <c r="M45" s="114">
        <v>0.68500000000000005</v>
      </c>
      <c r="N45" s="114">
        <v>0.64700000000000002</v>
      </c>
      <c r="O45" s="184" t="s">
        <v>218</v>
      </c>
      <c r="Q45" s="114">
        <v>0.52800000000000002</v>
      </c>
      <c r="R45" s="114">
        <v>0.53500000000000003</v>
      </c>
      <c r="S45" s="164" t="s">
        <v>217</v>
      </c>
      <c r="T45" s="114">
        <v>0.56599999999999995</v>
      </c>
      <c r="U45" s="114">
        <v>0.53900000000000003</v>
      </c>
      <c r="V45" s="162" t="s">
        <v>189</v>
      </c>
    </row>
    <row r="46" spans="2:22" ht="16.5" thickTop="1" thickBot="1" x14ac:dyDescent="0.25">
      <c r="B46" s="12" t="s">
        <v>125</v>
      </c>
      <c r="C46" s="110">
        <v>199.7</v>
      </c>
      <c r="D46" s="110">
        <v>188</v>
      </c>
      <c r="E46" s="147">
        <f t="shared" ref="E46:E47" si="24">C46/D46-1</f>
        <v>6.2234042553191538E-2</v>
      </c>
      <c r="F46" s="148">
        <v>191.4</v>
      </c>
      <c r="G46" s="148">
        <v>188.5</v>
      </c>
      <c r="H46" s="147">
        <f t="shared" ref="H46" si="25">F46/G46-1</f>
        <v>1.538461538461533E-2</v>
      </c>
      <c r="I46" s="136"/>
      <c r="J46" s="110">
        <v>220.2</v>
      </c>
      <c r="K46" s="110">
        <v>188.8</v>
      </c>
      <c r="L46" s="147">
        <f t="shared" ref="L46:L47" si="26">J46/K46-1</f>
        <v>0.16631355932203373</v>
      </c>
      <c r="M46" s="148">
        <v>192.4</v>
      </c>
      <c r="N46" s="148">
        <v>189.5</v>
      </c>
      <c r="O46" s="147">
        <f t="shared" ref="O46:O47" si="27">M46/N46-1</f>
        <v>1.5303430079155689E-2</v>
      </c>
      <c r="Q46" s="110">
        <v>184.7</v>
      </c>
      <c r="R46" s="110">
        <v>186.4</v>
      </c>
      <c r="S46" s="147">
        <f t="shared" ref="S46:S47" si="28">Q46/R46-1</f>
        <v>-9.1201716738198435E-3</v>
      </c>
      <c r="T46" s="148">
        <v>190.6</v>
      </c>
      <c r="U46" s="148">
        <v>186.6</v>
      </c>
      <c r="V46" s="147">
        <f t="shared" ref="V46:V47" si="29">T46/U46-1</f>
        <v>2.1436227224008508E-2</v>
      </c>
    </row>
    <row r="47" spans="2:22" ht="16.5" thickTop="1" thickBot="1" x14ac:dyDescent="0.25">
      <c r="B47" s="12" t="s">
        <v>126</v>
      </c>
      <c r="C47" s="110">
        <v>120.1</v>
      </c>
      <c r="D47" s="110">
        <v>111.8</v>
      </c>
      <c r="E47" s="147">
        <f t="shared" si="24"/>
        <v>7.4239713774597371E-2</v>
      </c>
      <c r="F47" s="148">
        <v>120.3</v>
      </c>
      <c r="G47" s="148">
        <v>112.3</v>
      </c>
      <c r="H47" s="147">
        <f t="shared" ref="H47" si="30">F47/G47-1</f>
        <v>7.1237756010685604E-2</v>
      </c>
      <c r="I47" s="136"/>
      <c r="J47" s="110">
        <v>146.9</v>
      </c>
      <c r="K47" s="110">
        <v>122.3</v>
      </c>
      <c r="L47" s="147">
        <f t="shared" si="26"/>
        <v>0.20114472608340161</v>
      </c>
      <c r="M47" s="148">
        <v>131.80000000000001</v>
      </c>
      <c r="N47" s="148">
        <v>122.7</v>
      </c>
      <c r="O47" s="147">
        <f t="shared" si="27"/>
        <v>7.4164629176854291E-2</v>
      </c>
      <c r="Q47" s="110">
        <v>97.6</v>
      </c>
      <c r="R47" s="110">
        <v>99.8</v>
      </c>
      <c r="S47" s="147">
        <f t="shared" si="28"/>
        <v>-2.2044088176352727E-2</v>
      </c>
      <c r="T47" s="148">
        <v>108</v>
      </c>
      <c r="U47" s="148">
        <v>100.5</v>
      </c>
      <c r="V47" s="147">
        <f t="shared" si="29"/>
        <v>7.4626865671641784E-2</v>
      </c>
    </row>
    <row r="48" spans="2:22" ht="16.5" thickTop="1" thickBot="1" x14ac:dyDescent="0.25">
      <c r="B48" s="35" t="s">
        <v>127</v>
      </c>
      <c r="C48" s="110"/>
      <c r="D48" s="110"/>
      <c r="E48" s="146"/>
      <c r="F48" s="148"/>
      <c r="G48" s="148"/>
      <c r="H48" s="146"/>
      <c r="I48" s="136"/>
      <c r="J48" s="110"/>
      <c r="K48" s="110"/>
      <c r="L48" s="146"/>
      <c r="M48" s="148"/>
      <c r="N48" s="148"/>
      <c r="O48" s="146"/>
      <c r="Q48" s="110"/>
      <c r="R48" s="110"/>
      <c r="S48" s="146"/>
      <c r="T48" s="148"/>
      <c r="U48" s="148"/>
      <c r="V48" s="146"/>
    </row>
    <row r="49" spans="2:22" ht="16.5" thickTop="1" thickBot="1" x14ac:dyDescent="0.25">
      <c r="B49" s="12" t="s">
        <v>124</v>
      </c>
      <c r="C49" s="114">
        <v>0.63700000000000001</v>
      </c>
      <c r="D49" s="114">
        <v>0.61299999999999999</v>
      </c>
      <c r="E49" s="162" t="str">
        <f>(C49-D49)*100&amp; " p.p."</f>
        <v>2,4 p.p.</v>
      </c>
      <c r="F49" s="114">
        <v>0.65500000000000003</v>
      </c>
      <c r="G49" s="114">
        <v>0.61</v>
      </c>
      <c r="H49" s="162" t="str">
        <f>(F49-G49)*100&amp; " p.p."</f>
        <v>4,5 p.p.</v>
      </c>
      <c r="I49" s="135"/>
      <c r="J49" s="114">
        <v>0.72399999999999998</v>
      </c>
      <c r="K49" s="114">
        <v>0.69499999999999995</v>
      </c>
      <c r="L49" s="184" t="s">
        <v>276</v>
      </c>
      <c r="M49" s="114">
        <v>0.74399999999999999</v>
      </c>
      <c r="N49" s="114">
        <v>0.69299999999999995</v>
      </c>
      <c r="O49" s="184" t="s">
        <v>278</v>
      </c>
      <c r="Q49" s="114">
        <v>0.53900000000000003</v>
      </c>
      <c r="R49" s="114">
        <v>0.52600000000000002</v>
      </c>
      <c r="S49" s="162" t="str">
        <f>(Q49-R49)*100&amp; " p.p."</f>
        <v>1,3 p.p.</v>
      </c>
      <c r="T49" s="114">
        <v>0.56399999999999995</v>
      </c>
      <c r="U49" s="114">
        <v>0.52600000000000002</v>
      </c>
      <c r="V49" s="162" t="s">
        <v>218</v>
      </c>
    </row>
    <row r="50" spans="2:22" ht="16.5" thickTop="1" thickBot="1" x14ac:dyDescent="0.25">
      <c r="B50" s="12" t="s">
        <v>125</v>
      </c>
      <c r="C50" s="110">
        <v>157.30000000000001</v>
      </c>
      <c r="D50" s="110">
        <v>145.4</v>
      </c>
      <c r="E50" s="147">
        <f t="shared" ref="E50:E51" si="31">C50/D50-1</f>
        <v>8.1843191196698806E-2</v>
      </c>
      <c r="F50" s="148">
        <v>147.80000000000001</v>
      </c>
      <c r="G50" s="148">
        <v>145.19999999999999</v>
      </c>
      <c r="H50" s="147">
        <f t="shared" ref="H50:H51" si="32">F50/G50-1</f>
        <v>1.7906336088154395E-2</v>
      </c>
      <c r="I50" s="136"/>
      <c r="J50" s="110">
        <v>191</v>
      </c>
      <c r="K50" s="110">
        <v>151.4</v>
      </c>
      <c r="L50" s="147">
        <f t="shared" ref="L50:L51" si="33">J50/K50-1</f>
        <v>0.26155878467635407</v>
      </c>
      <c r="M50" s="148">
        <v>156.19999999999999</v>
      </c>
      <c r="N50" s="148">
        <v>151.19999999999999</v>
      </c>
      <c r="O50" s="147">
        <f t="shared" ref="O50:O51" si="34">M50/N50-1</f>
        <v>3.3068783068783025E-2</v>
      </c>
      <c r="Q50" s="110">
        <v>137.80000000000001</v>
      </c>
      <c r="R50" s="110">
        <v>136.4</v>
      </c>
      <c r="S50" s="147">
        <f t="shared" ref="S50:S51" si="35">Q50/R50-1</f>
        <v>1.0263929618768319E-2</v>
      </c>
      <c r="T50" s="148">
        <v>137.1</v>
      </c>
      <c r="U50" s="148">
        <v>136.4</v>
      </c>
      <c r="V50" s="147">
        <f t="shared" ref="V50:V51" si="36">T50/U50-1</f>
        <v>5.1319648093841597E-3</v>
      </c>
    </row>
    <row r="51" spans="2:22" ht="16.5" thickTop="1" thickBot="1" x14ac:dyDescent="0.25">
      <c r="B51" s="12" t="s">
        <v>126</v>
      </c>
      <c r="C51" s="110">
        <v>100.1</v>
      </c>
      <c r="D51" s="110">
        <v>89.1</v>
      </c>
      <c r="E51" s="147">
        <f t="shared" si="31"/>
        <v>0.12345679012345689</v>
      </c>
      <c r="F51" s="148">
        <v>96.8</v>
      </c>
      <c r="G51" s="148">
        <v>88.6</v>
      </c>
      <c r="H51" s="147">
        <f t="shared" si="32"/>
        <v>9.2550790067720046E-2</v>
      </c>
      <c r="I51" s="136"/>
      <c r="J51" s="110">
        <v>138.4</v>
      </c>
      <c r="K51" s="110">
        <v>105.1</v>
      </c>
      <c r="L51" s="147">
        <f t="shared" si="33"/>
        <v>0.31684110371075169</v>
      </c>
      <c r="M51" s="148">
        <v>116.2</v>
      </c>
      <c r="N51" s="148">
        <v>104.9</v>
      </c>
      <c r="O51" s="147">
        <f t="shared" si="34"/>
        <v>0.10772163965681592</v>
      </c>
      <c r="Q51" s="110">
        <v>74.3</v>
      </c>
      <c r="R51" s="110">
        <v>71.7</v>
      </c>
      <c r="S51" s="147">
        <f t="shared" si="35"/>
        <v>3.6262203626220346E-2</v>
      </c>
      <c r="T51" s="148">
        <v>77.3</v>
      </c>
      <c r="U51" s="148">
        <v>71.7</v>
      </c>
      <c r="V51" s="147">
        <f t="shared" si="36"/>
        <v>7.8103207810320763E-2</v>
      </c>
    </row>
    <row r="52" spans="2:22" ht="16.5" thickTop="1" thickBot="1" x14ac:dyDescent="0.25">
      <c r="B52" s="35" t="s">
        <v>128</v>
      </c>
      <c r="C52" s="110"/>
      <c r="D52" s="110"/>
      <c r="E52" s="146"/>
      <c r="F52" s="148"/>
      <c r="G52" s="148"/>
      <c r="H52" s="146"/>
      <c r="I52" s="135"/>
      <c r="J52" s="110"/>
      <c r="K52" s="110"/>
      <c r="L52" s="146"/>
      <c r="M52" s="148"/>
      <c r="N52" s="148"/>
      <c r="O52" s="146"/>
      <c r="Q52" s="110"/>
      <c r="R52" s="110"/>
      <c r="S52" s="146"/>
      <c r="T52" s="148"/>
      <c r="U52" s="148"/>
      <c r="V52" s="146"/>
    </row>
    <row r="53" spans="2:22" ht="16.5" thickTop="1" thickBot="1" x14ac:dyDescent="0.25">
      <c r="B53" s="12" t="s">
        <v>124</v>
      </c>
      <c r="C53" s="114">
        <v>0.56999999999999995</v>
      </c>
      <c r="D53" s="114">
        <v>0.57599999999999996</v>
      </c>
      <c r="E53" s="184" t="s">
        <v>265</v>
      </c>
      <c r="F53" s="114">
        <v>0.60199999999999998</v>
      </c>
      <c r="G53" s="114">
        <v>0.57999999999999996</v>
      </c>
      <c r="H53" s="162" t="str">
        <f>(F53-G53)*100&amp; " p.p."</f>
        <v>2,2 p.p.</v>
      </c>
      <c r="I53" s="135"/>
      <c r="J53" s="114">
        <v>0.61599999999999999</v>
      </c>
      <c r="K53" s="114">
        <v>0.60199999999999998</v>
      </c>
      <c r="L53" s="184" t="s">
        <v>277</v>
      </c>
      <c r="M53" s="114">
        <v>0.629</v>
      </c>
      <c r="N53" s="114">
        <v>0.60299999999999998</v>
      </c>
      <c r="O53" s="184" t="s">
        <v>279</v>
      </c>
      <c r="Q53" s="114">
        <v>0.51900000000000002</v>
      </c>
      <c r="R53" s="114">
        <v>0.54600000000000004</v>
      </c>
      <c r="S53" s="162" t="str">
        <f>(Q53-R53)*100&amp; " p.p."</f>
        <v>-2,7 p.p.</v>
      </c>
      <c r="T53" s="114">
        <v>0.56899999999999995</v>
      </c>
      <c r="U53" s="114">
        <v>0.55300000000000005</v>
      </c>
      <c r="V53" s="162" t="s">
        <v>214</v>
      </c>
    </row>
    <row r="54" spans="2:22" ht="16.5" thickTop="1" thickBot="1" x14ac:dyDescent="0.25">
      <c r="B54" s="12" t="s">
        <v>125</v>
      </c>
      <c r="C54" s="110">
        <v>242.3</v>
      </c>
      <c r="D54" s="110">
        <v>234.6</v>
      </c>
      <c r="E54" s="147">
        <f t="shared" ref="E54:E55" si="37">C54/D54-1</f>
        <v>3.2821824381926712E-2</v>
      </c>
      <c r="F54" s="148">
        <v>240.4</v>
      </c>
      <c r="G54" s="148">
        <v>235.5</v>
      </c>
      <c r="H54" s="147">
        <f t="shared" ref="H54:H55" si="38">F54/G54-1</f>
        <v>2.0806794055201694E-2</v>
      </c>
      <c r="I54" s="136"/>
      <c r="J54" s="110">
        <v>250.6</v>
      </c>
      <c r="K54" s="110">
        <v>231</v>
      </c>
      <c r="L54" s="147">
        <f t="shared" ref="L54:L55" si="39">J54/K54-1</f>
        <v>8.4848484848484729E-2</v>
      </c>
      <c r="M54" s="148">
        <v>233.8</v>
      </c>
      <c r="N54" s="148">
        <v>231.7</v>
      </c>
      <c r="O54" s="147">
        <f t="shared" ref="O54:O55" si="40">M54/N54-1</f>
        <v>9.0634441087613649E-3</v>
      </c>
      <c r="Q54" s="110">
        <v>229.1</v>
      </c>
      <c r="R54" s="110">
        <v>238.8</v>
      </c>
      <c r="S54" s="147">
        <f t="shared" ref="S54:S55" si="41">Q54/R54-1</f>
        <v>-4.0619765494137372E-2</v>
      </c>
      <c r="T54" s="148">
        <v>249.6</v>
      </c>
      <c r="U54" s="148">
        <v>239.7</v>
      </c>
      <c r="V54" s="147">
        <f t="shared" ref="V54:V55" si="42">T54/U54-1</f>
        <v>4.1301627033792254E-2</v>
      </c>
    </row>
    <row r="55" spans="2:22" ht="16.5" thickTop="1" thickBot="1" x14ac:dyDescent="0.25">
      <c r="B55" s="12" t="s">
        <v>126</v>
      </c>
      <c r="C55" s="110">
        <v>138</v>
      </c>
      <c r="D55" s="110">
        <v>135.19999999999999</v>
      </c>
      <c r="E55" s="112">
        <f t="shared" si="37"/>
        <v>2.0710059171597628E-2</v>
      </c>
      <c r="F55" s="111">
        <v>144.6</v>
      </c>
      <c r="G55" s="111">
        <v>136.6</v>
      </c>
      <c r="H55" s="112">
        <f t="shared" si="38"/>
        <v>5.8565153733528552E-2</v>
      </c>
      <c r="I55" s="136"/>
      <c r="J55" s="110">
        <v>154.6</v>
      </c>
      <c r="K55" s="110">
        <v>139</v>
      </c>
      <c r="L55" s="112">
        <f t="shared" si="39"/>
        <v>0.11223021582733805</v>
      </c>
      <c r="M55" s="111">
        <v>146.9</v>
      </c>
      <c r="N55" s="111">
        <v>139.69999999999999</v>
      </c>
      <c r="O55" s="112">
        <f t="shared" si="40"/>
        <v>5.153901216893364E-2</v>
      </c>
      <c r="Q55" s="110">
        <v>118.8</v>
      </c>
      <c r="R55" s="110">
        <v>130.30000000000001</v>
      </c>
      <c r="S55" s="112">
        <f t="shared" si="41"/>
        <v>-8.8257866462010837E-2</v>
      </c>
      <c r="T55" s="111">
        <v>142.1</v>
      </c>
      <c r="U55" s="111">
        <v>132.6</v>
      </c>
      <c r="V55" s="112">
        <f t="shared" si="42"/>
        <v>7.1644042232277494E-2</v>
      </c>
    </row>
    <row r="56" spans="2:22" ht="15.75" thickTop="1" x14ac:dyDescent="0.2">
      <c r="B56" s="23"/>
      <c r="I56" s="136"/>
    </row>
    <row r="57" spans="2:22" ht="15.75" thickBot="1" x14ac:dyDescent="0.25">
      <c r="B57" s="23"/>
      <c r="I57" s="136"/>
    </row>
    <row r="58" spans="2:22" ht="22.5" customHeight="1" thickTop="1" thickBot="1" x14ac:dyDescent="0.25">
      <c r="B58" s="209" t="s">
        <v>157</v>
      </c>
      <c r="C58" s="179" t="s">
        <v>240</v>
      </c>
      <c r="D58" s="179" t="s">
        <v>239</v>
      </c>
      <c r="E58" s="202" t="s">
        <v>174</v>
      </c>
      <c r="F58" s="179" t="s">
        <v>240</v>
      </c>
      <c r="G58" s="179" t="s">
        <v>239</v>
      </c>
      <c r="H58" s="202" t="s">
        <v>174</v>
      </c>
      <c r="I58" s="136"/>
      <c r="J58" s="179" t="s">
        <v>237</v>
      </c>
      <c r="K58" s="179" t="s">
        <v>238</v>
      </c>
      <c r="L58" s="202" t="s">
        <v>174</v>
      </c>
      <c r="M58" s="179" t="s">
        <v>237</v>
      </c>
      <c r="N58" s="179" t="s">
        <v>238</v>
      </c>
      <c r="O58" s="202" t="s">
        <v>174</v>
      </c>
      <c r="Q58" s="179" t="s">
        <v>209</v>
      </c>
      <c r="R58" s="179" t="s">
        <v>183</v>
      </c>
      <c r="S58" s="202" t="s">
        <v>174</v>
      </c>
      <c r="T58" s="179" t="s">
        <v>209</v>
      </c>
      <c r="U58" s="179" t="s">
        <v>183</v>
      </c>
      <c r="V58" s="202" t="s">
        <v>174</v>
      </c>
    </row>
    <row r="59" spans="2:22" ht="22.5" customHeight="1" thickTop="1" thickBot="1" x14ac:dyDescent="0.25">
      <c r="B59" s="210"/>
      <c r="C59" s="190" t="s">
        <v>175</v>
      </c>
      <c r="D59" s="204"/>
      <c r="E59" s="203"/>
      <c r="F59" s="190" t="s">
        <v>176</v>
      </c>
      <c r="G59" s="204"/>
      <c r="H59" s="203"/>
      <c r="I59" s="136"/>
      <c r="J59" s="190" t="s">
        <v>175</v>
      </c>
      <c r="K59" s="204"/>
      <c r="L59" s="203"/>
      <c r="M59" s="190" t="s">
        <v>176</v>
      </c>
      <c r="N59" s="204"/>
      <c r="O59" s="203"/>
      <c r="Q59" s="190" t="s">
        <v>175</v>
      </c>
      <c r="R59" s="204"/>
      <c r="S59" s="203"/>
      <c r="T59" s="190" t="s">
        <v>176</v>
      </c>
      <c r="U59" s="204"/>
      <c r="V59" s="203"/>
    </row>
    <row r="60" spans="2:22" ht="16.5" thickTop="1" thickBot="1" x14ac:dyDescent="0.25">
      <c r="B60" s="31" t="s">
        <v>106</v>
      </c>
      <c r="C60" s="32"/>
      <c r="D60" s="32"/>
      <c r="E60" s="33"/>
      <c r="F60" s="33"/>
      <c r="G60" s="33"/>
      <c r="H60" s="33"/>
      <c r="I60" s="136"/>
      <c r="J60" s="32"/>
      <c r="K60" s="32"/>
      <c r="L60" s="33"/>
      <c r="M60" s="33"/>
      <c r="N60" s="33"/>
      <c r="O60" s="33"/>
      <c r="Q60" s="32"/>
      <c r="R60" s="32"/>
      <c r="S60" s="33"/>
      <c r="T60" s="33"/>
      <c r="U60" s="33"/>
      <c r="V60" s="33"/>
    </row>
    <row r="61" spans="2:22" ht="16.5" thickTop="1" thickBot="1" x14ac:dyDescent="0.25">
      <c r="B61" s="12" t="s">
        <v>124</v>
      </c>
      <c r="C61" s="114">
        <v>0.53</v>
      </c>
      <c r="D61" s="114">
        <v>0.47699999999999998</v>
      </c>
      <c r="E61" s="162" t="str">
        <f>(C61-D61)*100&amp; " p.p."</f>
        <v>5,3 p.p.</v>
      </c>
      <c r="F61" s="114">
        <v>0.52</v>
      </c>
      <c r="G61" s="114">
        <v>0.47899999999999998</v>
      </c>
      <c r="H61" s="162" t="str">
        <f>(F61-G61)*100&amp; " p.p."</f>
        <v>4,1 p.p.</v>
      </c>
      <c r="I61" s="135"/>
      <c r="J61" s="114">
        <v>0.57099999999999995</v>
      </c>
      <c r="K61" s="114">
        <v>0.503</v>
      </c>
      <c r="L61" s="184" t="s">
        <v>280</v>
      </c>
      <c r="M61" s="114">
        <v>0.55100000000000005</v>
      </c>
      <c r="N61" s="114">
        <v>0.501</v>
      </c>
      <c r="O61" s="184" t="s">
        <v>282</v>
      </c>
      <c r="Q61" s="114">
        <v>0.48699999999999999</v>
      </c>
      <c r="R61" s="114">
        <v>0.44500000000000001</v>
      </c>
      <c r="S61" s="162" t="str">
        <f>(Q61-R61)*100&amp; " p.p."</f>
        <v>4,2 p.p.</v>
      </c>
      <c r="T61" s="114">
        <v>0.48199999999999998</v>
      </c>
      <c r="U61" s="114">
        <v>0.45100000000000001</v>
      </c>
      <c r="V61" s="162" t="str">
        <f>(T61-U61)*100&amp; " p.p."</f>
        <v>3,1 p.p.</v>
      </c>
    </row>
    <row r="62" spans="2:22" ht="16.5" thickTop="1" thickBot="1" x14ac:dyDescent="0.25">
      <c r="B62" s="12" t="s">
        <v>125</v>
      </c>
      <c r="C62" s="110">
        <v>183.5</v>
      </c>
      <c r="D62" s="110">
        <v>187.8</v>
      </c>
      <c r="E62" s="147">
        <f t="shared" ref="E62:E63" si="43">C62/D62-1</f>
        <v>-2.289669861554855E-2</v>
      </c>
      <c r="F62" s="151">
        <v>187.1</v>
      </c>
      <c r="G62" s="151">
        <v>188</v>
      </c>
      <c r="H62" s="147">
        <f t="shared" ref="H62:H63" si="44">F62/G62-1</f>
        <v>-4.7872340425532123E-3</v>
      </c>
      <c r="I62" s="136"/>
      <c r="J62" s="110">
        <v>178.1</v>
      </c>
      <c r="K62" s="110">
        <v>179.1</v>
      </c>
      <c r="L62" s="147">
        <f t="shared" ref="L62:L63" si="45">J62/K62-1</f>
        <v>-5.5834729201563738E-3</v>
      </c>
      <c r="M62" s="151">
        <v>171.9</v>
      </c>
      <c r="N62" s="151">
        <v>178.8</v>
      </c>
      <c r="O62" s="147">
        <f t="shared" ref="O62:O63" si="46">M62/N62-1</f>
        <v>-3.8590604026845665E-2</v>
      </c>
      <c r="Q62" s="110">
        <v>190.3</v>
      </c>
      <c r="R62" s="110">
        <v>200.2</v>
      </c>
      <c r="S62" s="147">
        <f t="shared" ref="S62:S63" si="47">Q62/R62-1</f>
        <v>-4.9450549450549386E-2</v>
      </c>
      <c r="T62" s="151">
        <v>209.1</v>
      </c>
      <c r="U62" s="151">
        <v>200.9</v>
      </c>
      <c r="V62" s="147">
        <f t="shared" ref="V62:V63" si="48">T62/U62-1</f>
        <v>4.081632653061229E-2</v>
      </c>
    </row>
    <row r="63" spans="2:22" ht="16.5" thickTop="1" thickBot="1" x14ac:dyDescent="0.25">
      <c r="B63" s="12" t="s">
        <v>126</v>
      </c>
      <c r="C63" s="110">
        <v>97.3</v>
      </c>
      <c r="D63" s="110">
        <v>89.6</v>
      </c>
      <c r="E63" s="147">
        <f t="shared" si="43"/>
        <v>8.59375E-2</v>
      </c>
      <c r="F63" s="151">
        <v>97.3</v>
      </c>
      <c r="G63" s="151">
        <v>90</v>
      </c>
      <c r="H63" s="147">
        <f t="shared" si="44"/>
        <v>8.1111111111111134E-2</v>
      </c>
      <c r="I63" s="136"/>
      <c r="J63" s="110">
        <v>101.7</v>
      </c>
      <c r="K63" s="110">
        <v>90</v>
      </c>
      <c r="L63" s="147">
        <f t="shared" si="45"/>
        <v>0.13000000000000012</v>
      </c>
      <c r="M63" s="151">
        <v>94.7</v>
      </c>
      <c r="N63" s="151">
        <v>89.6</v>
      </c>
      <c r="O63" s="147">
        <f t="shared" si="46"/>
        <v>5.6919642857143016E-2</v>
      </c>
      <c r="Q63" s="110">
        <v>92.6</v>
      </c>
      <c r="R63" s="110">
        <v>89.2</v>
      </c>
      <c r="S63" s="147">
        <f t="shared" si="47"/>
        <v>3.811659192825112E-2</v>
      </c>
      <c r="T63" s="151">
        <v>100.7</v>
      </c>
      <c r="U63" s="151">
        <v>90.5</v>
      </c>
      <c r="V63" s="147">
        <f t="shared" si="48"/>
        <v>0.11270718232044197</v>
      </c>
    </row>
    <row r="64" spans="2:22" ht="16.5" thickTop="1" thickBot="1" x14ac:dyDescent="0.25">
      <c r="B64" s="35" t="s">
        <v>107</v>
      </c>
      <c r="C64" s="110"/>
      <c r="D64" s="110"/>
      <c r="E64" s="146"/>
      <c r="F64" s="151"/>
      <c r="G64" s="151"/>
      <c r="H64" s="146"/>
      <c r="I64" s="136"/>
      <c r="J64" s="110"/>
      <c r="K64" s="110"/>
      <c r="L64" s="146"/>
      <c r="M64" s="151"/>
      <c r="N64" s="151"/>
      <c r="O64" s="146"/>
      <c r="Q64" s="110"/>
      <c r="R64" s="110"/>
      <c r="S64" s="146"/>
      <c r="T64" s="151"/>
      <c r="U64" s="151"/>
      <c r="V64" s="146"/>
    </row>
    <row r="65" spans="2:22" ht="16.5" thickTop="1" thickBot="1" x14ac:dyDescent="0.25">
      <c r="B65" s="12" t="s">
        <v>124</v>
      </c>
      <c r="C65" s="114">
        <v>0.74399999999999999</v>
      </c>
      <c r="D65" s="114">
        <v>0.71</v>
      </c>
      <c r="E65" s="162" t="str">
        <f>(C65-D65)*100&amp; " p.p."</f>
        <v>3,4 p.p.</v>
      </c>
      <c r="F65" s="114">
        <v>0.72899999999999998</v>
      </c>
      <c r="G65" s="114">
        <v>0.71</v>
      </c>
      <c r="H65" s="162" t="str">
        <f>(F65-G65)*100&amp; " p.p."</f>
        <v>1,9 p.p.</v>
      </c>
      <c r="I65" s="135"/>
      <c r="J65" s="114">
        <v>0.80600000000000005</v>
      </c>
      <c r="K65" s="114">
        <v>0.86199999999999999</v>
      </c>
      <c r="L65" s="184" t="s">
        <v>281</v>
      </c>
      <c r="M65" s="114">
        <v>0.83899999999999997</v>
      </c>
      <c r="N65" s="114">
        <v>0.86199999999999999</v>
      </c>
      <c r="O65" s="184" t="s">
        <v>283</v>
      </c>
      <c r="Q65" s="114">
        <v>0.59299999999999997</v>
      </c>
      <c r="R65" s="114">
        <v>0.55700000000000005</v>
      </c>
      <c r="S65" s="162" t="s">
        <v>219</v>
      </c>
      <c r="T65" s="114">
        <v>0.61799999999999999</v>
      </c>
      <c r="U65" s="114">
        <v>0.55700000000000005</v>
      </c>
      <c r="V65" s="162" t="s">
        <v>220</v>
      </c>
    </row>
    <row r="66" spans="2:22" ht="16.5" thickTop="1" thickBot="1" x14ac:dyDescent="0.25">
      <c r="B66" s="12" t="s">
        <v>125</v>
      </c>
      <c r="C66" s="110">
        <v>368</v>
      </c>
      <c r="D66" s="110">
        <v>320.5</v>
      </c>
      <c r="E66" s="147">
        <f t="shared" ref="E66:E67" si="49">C66/D66-1</f>
        <v>0.14820592823712953</v>
      </c>
      <c r="F66" s="151">
        <v>335.5</v>
      </c>
      <c r="G66" s="151">
        <v>320.5</v>
      </c>
      <c r="H66" s="147">
        <f t="shared" ref="H66:H67" si="50">F66/G66-1</f>
        <v>4.6801872074883066E-2</v>
      </c>
      <c r="I66" s="136"/>
      <c r="J66" s="110">
        <v>525.29999999999995</v>
      </c>
      <c r="K66" s="110">
        <v>362.2</v>
      </c>
      <c r="L66" s="147">
        <f t="shared" ref="L66:L67" si="51">J66/K66-1</f>
        <v>0.45030369961347305</v>
      </c>
      <c r="M66" s="151">
        <v>371.3</v>
      </c>
      <c r="N66" s="151">
        <v>362.2</v>
      </c>
      <c r="O66" s="147">
        <f t="shared" ref="O66:O67" si="52">M66/N66-1</f>
        <v>2.512424075096642E-2</v>
      </c>
      <c r="Q66" s="110">
        <v>223</v>
      </c>
      <c r="R66" s="110">
        <v>252.2</v>
      </c>
      <c r="S66" s="147">
        <f t="shared" ref="S66:S67" si="53">Q66/R66-1</f>
        <v>-0.11578112609040436</v>
      </c>
      <c r="T66" s="151">
        <v>286.8</v>
      </c>
      <c r="U66" s="151">
        <v>252.2</v>
      </c>
      <c r="V66" s="147">
        <f t="shared" ref="V66:V67" si="54">T66/U66-1</f>
        <v>0.13719270420301366</v>
      </c>
    </row>
    <row r="67" spans="2:22" ht="16.5" thickTop="1" thickBot="1" x14ac:dyDescent="0.25">
      <c r="B67" s="12" t="s">
        <v>126</v>
      </c>
      <c r="C67" s="110">
        <v>273.7</v>
      </c>
      <c r="D67" s="110">
        <v>227.6</v>
      </c>
      <c r="E67" s="147">
        <f t="shared" si="49"/>
        <v>0.20254833040421794</v>
      </c>
      <c r="F67" s="151">
        <v>244.6</v>
      </c>
      <c r="G67" s="151">
        <v>227.6</v>
      </c>
      <c r="H67" s="147">
        <f t="shared" si="50"/>
        <v>7.4692442882249521E-2</v>
      </c>
      <c r="I67" s="136"/>
      <c r="J67" s="110">
        <v>423.3</v>
      </c>
      <c r="K67" s="110">
        <v>312.10000000000002</v>
      </c>
      <c r="L67" s="147">
        <f t="shared" si="51"/>
        <v>0.3562960589554629</v>
      </c>
      <c r="M67" s="151">
        <v>311.60000000000002</v>
      </c>
      <c r="N67" s="151">
        <v>312.10000000000002</v>
      </c>
      <c r="O67" s="147">
        <f t="shared" si="52"/>
        <v>-1.602050624799789E-3</v>
      </c>
      <c r="Q67" s="110">
        <v>132.19999999999999</v>
      </c>
      <c r="R67" s="110">
        <v>140.4</v>
      </c>
      <c r="S67" s="147">
        <f t="shared" si="53"/>
        <v>-5.8404558404558493E-2</v>
      </c>
      <c r="T67" s="151">
        <v>177.1</v>
      </c>
      <c r="U67" s="151">
        <v>140.4</v>
      </c>
      <c r="V67" s="147">
        <f t="shared" si="54"/>
        <v>0.26139601139601121</v>
      </c>
    </row>
    <row r="68" spans="2:22" ht="16.5" thickTop="1" thickBot="1" x14ac:dyDescent="0.25">
      <c r="B68" s="35" t="s">
        <v>108</v>
      </c>
      <c r="C68" s="110"/>
      <c r="D68" s="110"/>
      <c r="E68" s="146"/>
      <c r="F68" s="151"/>
      <c r="G68" s="151"/>
      <c r="H68" s="146"/>
      <c r="I68" s="136"/>
      <c r="J68" s="110"/>
      <c r="K68" s="110"/>
      <c r="L68" s="146"/>
      <c r="M68" s="151"/>
      <c r="N68" s="151"/>
      <c r="O68" s="146"/>
      <c r="Q68" s="110"/>
      <c r="R68" s="110"/>
      <c r="S68" s="146"/>
      <c r="T68" s="151"/>
      <c r="U68" s="151"/>
      <c r="V68" s="146"/>
    </row>
    <row r="69" spans="2:22" ht="16.5" thickTop="1" thickBot="1" x14ac:dyDescent="0.25">
      <c r="B69" s="12" t="s">
        <v>124</v>
      </c>
      <c r="C69" s="114">
        <v>0.47599999999999998</v>
      </c>
      <c r="D69" s="114">
        <v>0.64700000000000002</v>
      </c>
      <c r="E69" s="162" t="str">
        <f>(C69-D69)*100&amp; " p.p."</f>
        <v>-17,1 p.p.</v>
      </c>
      <c r="F69" s="114">
        <v>0.47599999999999998</v>
      </c>
      <c r="G69" s="114">
        <v>0.56499999999999995</v>
      </c>
      <c r="H69" s="162" t="str">
        <f>(F69-G69)*100&amp; " p.p."</f>
        <v>-8,9 p.p.</v>
      </c>
      <c r="I69" s="135"/>
      <c r="J69" s="220" t="s">
        <v>285</v>
      </c>
      <c r="K69" s="181">
        <v>0.72799999999999998</v>
      </c>
      <c r="L69" s="220" t="s">
        <v>285</v>
      </c>
      <c r="M69" s="220" t="s">
        <v>285</v>
      </c>
      <c r="N69" s="220" t="s">
        <v>285</v>
      </c>
      <c r="O69" s="220" t="s">
        <v>285</v>
      </c>
      <c r="Q69" s="114">
        <v>0.47599999999999998</v>
      </c>
      <c r="R69" s="114">
        <v>0.56499999999999995</v>
      </c>
      <c r="S69" s="162" t="str">
        <f>(Q69-R69)*100&amp; " p.p."</f>
        <v>-8,9 p.p.</v>
      </c>
      <c r="T69" s="114">
        <v>0.47599999999999998</v>
      </c>
      <c r="U69" s="114">
        <v>0.56499999999999995</v>
      </c>
      <c r="V69" s="162" t="str">
        <f>(T69-U69)*100&amp; " p.p."</f>
        <v>-8,9 p.p.</v>
      </c>
    </row>
    <row r="70" spans="2:22" ht="16.5" thickTop="1" thickBot="1" x14ac:dyDescent="0.25">
      <c r="B70" s="12" t="s">
        <v>125</v>
      </c>
      <c r="C70" s="110">
        <v>165.9</v>
      </c>
      <c r="D70" s="110">
        <v>148.6</v>
      </c>
      <c r="E70" s="147">
        <f t="shared" ref="E70" si="55">C70/D70-1</f>
        <v>0.11641991924629891</v>
      </c>
      <c r="F70" s="151">
        <v>165.9</v>
      </c>
      <c r="G70" s="151">
        <v>140.69999999999999</v>
      </c>
      <c r="H70" s="147">
        <f t="shared" ref="H70:H71" si="56">F70/G70-1</f>
        <v>0.17910447761194037</v>
      </c>
      <c r="I70" s="136"/>
      <c r="J70" s="220" t="s">
        <v>285</v>
      </c>
      <c r="K70" s="182">
        <v>154.5</v>
      </c>
      <c r="L70" s="220" t="s">
        <v>285</v>
      </c>
      <c r="M70" s="220" t="s">
        <v>285</v>
      </c>
      <c r="N70" s="220" t="s">
        <v>285</v>
      </c>
      <c r="O70" s="220" t="s">
        <v>285</v>
      </c>
      <c r="Q70" s="110">
        <v>164.8</v>
      </c>
      <c r="R70" s="110">
        <v>140.69999999999999</v>
      </c>
      <c r="S70" s="147">
        <f t="shared" ref="S70" si="57">Q70/R70-1</f>
        <v>0.17128642501776858</v>
      </c>
      <c r="T70" s="151">
        <v>164.8</v>
      </c>
      <c r="U70" s="151">
        <v>140.69999999999999</v>
      </c>
      <c r="V70" s="147">
        <f t="shared" ref="V70:V71" si="58">T70/U70-1</f>
        <v>0.17128642501776858</v>
      </c>
    </row>
    <row r="71" spans="2:22" ht="16.5" thickTop="1" thickBot="1" x14ac:dyDescent="0.25">
      <c r="B71" s="12" t="s">
        <v>126</v>
      </c>
      <c r="C71" s="110">
        <v>79</v>
      </c>
      <c r="D71" s="110">
        <v>96.1</v>
      </c>
      <c r="E71" s="147">
        <f>C71/D71-1</f>
        <v>-0.17793964620187297</v>
      </c>
      <c r="F71" s="151">
        <v>79</v>
      </c>
      <c r="G71" s="151">
        <v>79.5</v>
      </c>
      <c r="H71" s="147">
        <f t="shared" si="56"/>
        <v>-6.2893081761006275E-3</v>
      </c>
      <c r="I71" s="136"/>
      <c r="J71" s="220" t="s">
        <v>285</v>
      </c>
      <c r="K71" s="182">
        <v>112.4</v>
      </c>
      <c r="L71" s="220" t="s">
        <v>285</v>
      </c>
      <c r="M71" s="220" t="s">
        <v>285</v>
      </c>
      <c r="N71" s="220" t="s">
        <v>285</v>
      </c>
      <c r="O71" s="220" t="s">
        <v>285</v>
      </c>
      <c r="Q71" s="110">
        <v>78.5</v>
      </c>
      <c r="R71" s="110">
        <v>79.5</v>
      </c>
      <c r="S71" s="147">
        <f>Q71/R71-1</f>
        <v>-1.2578616352201255E-2</v>
      </c>
      <c r="T71" s="151">
        <v>78.5</v>
      </c>
      <c r="U71" s="151">
        <v>79.5</v>
      </c>
      <c r="V71" s="147">
        <f t="shared" si="58"/>
        <v>-1.2578616352201255E-2</v>
      </c>
    </row>
    <row r="72" spans="2:22" ht="16.5" thickTop="1" thickBot="1" x14ac:dyDescent="0.25">
      <c r="B72" s="35" t="s">
        <v>109</v>
      </c>
      <c r="C72" s="110"/>
      <c r="D72" s="110"/>
      <c r="E72" s="146"/>
      <c r="F72" s="151"/>
      <c r="G72" s="151"/>
      <c r="H72" s="146"/>
      <c r="I72" s="136"/>
      <c r="J72" s="110"/>
      <c r="K72" s="110"/>
      <c r="L72" s="146"/>
      <c r="M72" s="151"/>
      <c r="N72" s="151"/>
      <c r="O72" s="146"/>
      <c r="Q72" s="110"/>
      <c r="R72" s="110"/>
      <c r="S72" s="146"/>
      <c r="T72" s="151"/>
      <c r="U72" s="151"/>
      <c r="V72" s="146"/>
    </row>
    <row r="73" spans="2:22" ht="16.5" thickTop="1" thickBot="1" x14ac:dyDescent="0.25">
      <c r="B73" s="12" t="s">
        <v>124</v>
      </c>
      <c r="C73" s="114">
        <v>0.65400000000000003</v>
      </c>
      <c r="D73" s="114">
        <v>0.70299999999999996</v>
      </c>
      <c r="E73" s="184" t="s">
        <v>264</v>
      </c>
      <c r="F73" s="114">
        <v>0.73199999999999998</v>
      </c>
      <c r="G73" s="114">
        <v>0.70299999999999996</v>
      </c>
      <c r="H73" s="162" t="str">
        <f>(F73-G73)*100&amp; " p.p."</f>
        <v>2,9 p.p.</v>
      </c>
      <c r="I73" s="135"/>
      <c r="J73" s="114">
        <v>0.73799999999999999</v>
      </c>
      <c r="K73" s="114">
        <v>0.79400000000000004</v>
      </c>
      <c r="L73" s="184" t="s">
        <v>281</v>
      </c>
      <c r="M73" s="114">
        <v>0.82199999999999995</v>
      </c>
      <c r="N73" s="114">
        <v>0.79400000000000004</v>
      </c>
      <c r="O73" s="184" t="s">
        <v>284</v>
      </c>
      <c r="Q73" s="114">
        <v>0.56299999999999994</v>
      </c>
      <c r="R73" s="114">
        <v>0.61199999999999999</v>
      </c>
      <c r="S73" s="162" t="str">
        <f>(Q73-R73)*100&amp; " p.p."</f>
        <v>-4,9 p.p.</v>
      </c>
      <c r="T73" s="114">
        <v>0.64</v>
      </c>
      <c r="U73" s="114">
        <v>0.61199999999999999</v>
      </c>
      <c r="V73" s="162" t="str">
        <f>(T73-U73)*100&amp; " p.p."</f>
        <v>2,8 p.p.</v>
      </c>
    </row>
    <row r="74" spans="2:22" ht="16.5" thickTop="1" thickBot="1" x14ac:dyDescent="0.25">
      <c r="B74" s="12" t="s">
        <v>125</v>
      </c>
      <c r="C74" s="110">
        <v>193.8</v>
      </c>
      <c r="D74" s="110">
        <v>185</v>
      </c>
      <c r="E74" s="147">
        <f t="shared" ref="E74:E75" si="59">C74/D74-1</f>
        <v>4.7567567567567526E-2</v>
      </c>
      <c r="F74" s="151">
        <v>189.7</v>
      </c>
      <c r="G74" s="151">
        <v>185</v>
      </c>
      <c r="H74" s="147">
        <f t="shared" ref="H74:H75" si="60">F74/G74-1</f>
        <v>2.5405405405405368E-2</v>
      </c>
      <c r="I74" s="136"/>
      <c r="J74" s="110">
        <v>206.3</v>
      </c>
      <c r="K74" s="110">
        <v>190.3</v>
      </c>
      <c r="L74" s="147">
        <f t="shared" ref="L74:L75" si="61">J74/K74-1</f>
        <v>8.4077771939043533E-2</v>
      </c>
      <c r="M74" s="151">
        <v>200.8</v>
      </c>
      <c r="N74" s="151">
        <v>190.3</v>
      </c>
      <c r="O74" s="147">
        <f t="shared" ref="O74:O75" si="62">M74/N74-1</f>
        <v>5.5176037834997471E-2</v>
      </c>
      <c r="Q74" s="110">
        <v>178.6</v>
      </c>
      <c r="R74" s="110">
        <v>177.3</v>
      </c>
      <c r="S74" s="147">
        <f t="shared" ref="S74:S75" si="63">Q74/R74-1</f>
        <v>7.3322053017483846E-3</v>
      </c>
      <c r="T74" s="151">
        <v>176.4</v>
      </c>
      <c r="U74" s="151">
        <v>177.3</v>
      </c>
      <c r="V74" s="147">
        <f t="shared" ref="V74:V75" si="64">T74/U74-1</f>
        <v>-5.0761421319797106E-3</v>
      </c>
    </row>
    <row r="75" spans="2:22" ht="16.5" thickTop="1" thickBot="1" x14ac:dyDescent="0.25">
      <c r="B75" s="12" t="s">
        <v>126</v>
      </c>
      <c r="C75" s="110">
        <v>126.8</v>
      </c>
      <c r="D75" s="110">
        <v>130.1</v>
      </c>
      <c r="E75" s="112">
        <f t="shared" si="59"/>
        <v>-2.5365103766333608E-2</v>
      </c>
      <c r="F75" s="113">
        <v>138.80000000000001</v>
      </c>
      <c r="G75" s="113">
        <v>130.1</v>
      </c>
      <c r="H75" s="112">
        <f t="shared" si="60"/>
        <v>6.6871637202152279E-2</v>
      </c>
      <c r="I75" s="136"/>
      <c r="J75" s="110">
        <v>152.1</v>
      </c>
      <c r="K75" s="110">
        <v>151.1</v>
      </c>
      <c r="L75" s="112">
        <f t="shared" si="61"/>
        <v>6.6181336863004869E-3</v>
      </c>
      <c r="M75" s="113">
        <v>165.1</v>
      </c>
      <c r="N75" s="113">
        <v>151.1</v>
      </c>
      <c r="O75" s="112">
        <f t="shared" si="62"/>
        <v>9.2653871608206595E-2</v>
      </c>
      <c r="Q75" s="110">
        <v>100.6</v>
      </c>
      <c r="R75" s="110">
        <v>108.4</v>
      </c>
      <c r="S75" s="112">
        <f t="shared" si="63"/>
        <v>-7.1955719557195708E-2</v>
      </c>
      <c r="T75" s="113">
        <v>112.9</v>
      </c>
      <c r="U75" s="113">
        <v>108.4</v>
      </c>
      <c r="V75" s="112">
        <f t="shared" si="64"/>
        <v>4.151291512915134E-2</v>
      </c>
    </row>
    <row r="76" spans="2:22" ht="15.75" thickTop="1" x14ac:dyDescent="0.2">
      <c r="B76" s="23"/>
    </row>
    <row r="77" spans="2:22" x14ac:dyDescent="0.2">
      <c r="B77" s="23"/>
    </row>
    <row r="78" spans="2:22" x14ac:dyDescent="0.2">
      <c r="B78" s="2"/>
    </row>
    <row r="79" spans="2:22" x14ac:dyDescent="0.2">
      <c r="B79" s="23"/>
    </row>
    <row r="80" spans="2:22" x14ac:dyDescent="0.2">
      <c r="B80" s="36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52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L42:L43"/>
    <mergeCell ref="O42:O43"/>
    <mergeCell ref="J43:K43"/>
    <mergeCell ref="M43:N43"/>
    <mergeCell ref="L58:L59"/>
    <mergeCell ref="O58:O59"/>
    <mergeCell ref="J59:K59"/>
    <mergeCell ref="M59:N59"/>
    <mergeCell ref="L4:L5"/>
    <mergeCell ref="O4:O5"/>
    <mergeCell ref="J5:K5"/>
    <mergeCell ref="M5:N5"/>
    <mergeCell ref="L20:L21"/>
    <mergeCell ref="O20:O21"/>
    <mergeCell ref="J21:K21"/>
    <mergeCell ref="M21:N21"/>
    <mergeCell ref="E4:E5"/>
    <mergeCell ref="E20:E21"/>
    <mergeCell ref="B4:B5"/>
    <mergeCell ref="B20:B21"/>
    <mergeCell ref="H4:H5"/>
    <mergeCell ref="C5:D5"/>
    <mergeCell ref="F5:G5"/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29"/>
  <sheetViews>
    <sheetView showGridLines="0" workbookViewId="0">
      <selection activeCell="G15" sqref="G15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7" width="14.875" style="2" customWidth="1"/>
    <col min="8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.75" thickBot="1" x14ac:dyDescent="0.3">
      <c r="A3" s="9"/>
      <c r="B3" s="116" t="s">
        <v>121</v>
      </c>
    </row>
    <row r="4" spans="1:7" ht="15.75" thickTop="1" x14ac:dyDescent="0.2">
      <c r="B4" s="207"/>
      <c r="C4" s="124"/>
      <c r="D4" s="213" t="s">
        <v>213</v>
      </c>
      <c r="E4" s="96"/>
      <c r="F4" s="202" t="s">
        <v>259</v>
      </c>
      <c r="G4" s="202" t="s">
        <v>258</v>
      </c>
    </row>
    <row r="5" spans="1:7" x14ac:dyDescent="0.2">
      <c r="B5" s="211"/>
      <c r="C5" s="125" t="s">
        <v>256</v>
      </c>
      <c r="D5" s="214"/>
      <c r="E5" s="161" t="s">
        <v>257</v>
      </c>
      <c r="F5" s="212"/>
      <c r="G5" s="212"/>
    </row>
    <row r="6" spans="1:7" ht="15.75" thickBot="1" x14ac:dyDescent="0.25">
      <c r="B6" s="208"/>
      <c r="C6" s="126"/>
      <c r="D6" s="215"/>
      <c r="E6" s="143"/>
      <c r="F6" s="203"/>
      <c r="G6" s="203"/>
    </row>
    <row r="7" spans="1:7" ht="16.5" thickTop="1" thickBot="1" x14ac:dyDescent="0.25">
      <c r="B7" s="31" t="s">
        <v>115</v>
      </c>
      <c r="C7" s="37">
        <f t="shared" ref="C7" si="0">SUM(C8:C10)</f>
        <v>127</v>
      </c>
      <c r="D7" s="37">
        <f t="shared" ref="D7" si="1">SUM(D8:D10)</f>
        <v>124</v>
      </c>
      <c r="E7" s="37">
        <f t="shared" ref="E7" si="2">SUM(E8:E10)</f>
        <v>117</v>
      </c>
      <c r="F7" s="38">
        <f>C7/D7-1</f>
        <v>2.4193548387096753E-2</v>
      </c>
      <c r="G7" s="38">
        <f>C7/E7-1</f>
        <v>8.5470085470085388E-2</v>
      </c>
    </row>
    <row r="8" spans="1:7" ht="16.5" thickTop="1" thickBot="1" x14ac:dyDescent="0.25">
      <c r="B8" s="12" t="s">
        <v>116</v>
      </c>
      <c r="C8" s="39">
        <v>72</v>
      </c>
      <c r="D8" s="39">
        <v>74</v>
      </c>
      <c r="E8" s="39">
        <v>76</v>
      </c>
      <c r="F8" s="34">
        <f>C8/D8-1</f>
        <v>-2.7027027027026973E-2</v>
      </c>
      <c r="G8" s="34">
        <f>C8/E8-1</f>
        <v>-5.2631578947368474E-2</v>
      </c>
    </row>
    <row r="9" spans="1:7" ht="16.5" thickTop="1" thickBot="1" x14ac:dyDescent="0.25">
      <c r="B9" s="12" t="s">
        <v>117</v>
      </c>
      <c r="C9" s="39">
        <v>16</v>
      </c>
      <c r="D9" s="39">
        <v>13</v>
      </c>
      <c r="E9" s="39">
        <v>10</v>
      </c>
      <c r="F9" s="34">
        <f>C9/D9-1</f>
        <v>0.23076923076923084</v>
      </c>
      <c r="G9" s="34">
        <f>C9/E9-1</f>
        <v>0.60000000000000009</v>
      </c>
    </row>
    <row r="10" spans="1:7" ht="16.5" thickTop="1" thickBot="1" x14ac:dyDescent="0.25">
      <c r="B10" s="12" t="s">
        <v>118</v>
      </c>
      <c r="C10" s="39">
        <v>39</v>
      </c>
      <c r="D10" s="39">
        <v>37</v>
      </c>
      <c r="E10" s="39">
        <v>31</v>
      </c>
      <c r="F10" s="34">
        <f>C10/D10-1</f>
        <v>5.4054054054053946E-2</v>
      </c>
      <c r="G10" s="34">
        <f>C10/E10-1</f>
        <v>0.25806451612903225</v>
      </c>
    </row>
    <row r="11" spans="1:7" ht="16.5" thickTop="1" thickBot="1" x14ac:dyDescent="0.25">
      <c r="B11" s="12"/>
      <c r="C11" s="39"/>
      <c r="D11" s="39"/>
      <c r="E11" s="39"/>
      <c r="F11" s="40"/>
      <c r="G11" s="40"/>
    </row>
    <row r="12" spans="1:7" ht="16.5" thickTop="1" thickBot="1" x14ac:dyDescent="0.25">
      <c r="B12" s="35" t="s">
        <v>119</v>
      </c>
      <c r="C12" s="41">
        <f t="shared" ref="C12" si="3">SUM(C13:C15)</f>
        <v>20904</v>
      </c>
      <c r="D12" s="41">
        <f t="shared" ref="D12" si="4">SUM(D13:D15)</f>
        <v>20420</v>
      </c>
      <c r="E12" s="41">
        <f t="shared" ref="E12" si="5">SUM(E13:E15)</f>
        <v>19831</v>
      </c>
      <c r="F12" s="38">
        <f>C12/D12-1</f>
        <v>2.3702252693437842E-2</v>
      </c>
      <c r="G12" s="38">
        <f>C12/E12-1</f>
        <v>5.4107205889768473E-2</v>
      </c>
    </row>
    <row r="13" spans="1:7" ht="16.5" thickTop="1" thickBot="1" x14ac:dyDescent="0.25">
      <c r="B13" s="12" t="s">
        <v>116</v>
      </c>
      <c r="C13" s="42">
        <v>14050</v>
      </c>
      <c r="D13" s="42">
        <v>14527</v>
      </c>
      <c r="E13" s="42">
        <v>14752</v>
      </c>
      <c r="F13" s="34">
        <f>C13/D13-1</f>
        <v>-3.2835409926344039E-2</v>
      </c>
      <c r="G13" s="34">
        <f>C13/E13-1</f>
        <v>-4.7586767895878568E-2</v>
      </c>
    </row>
    <row r="14" spans="1:7" ht="16.5" thickTop="1" thickBot="1" x14ac:dyDescent="0.25">
      <c r="B14" s="12" t="s">
        <v>117</v>
      </c>
      <c r="C14" s="42">
        <v>2429</v>
      </c>
      <c r="D14" s="42">
        <v>1791</v>
      </c>
      <c r="E14" s="42">
        <v>1571</v>
      </c>
      <c r="F14" s="34">
        <f>C14/D14-1</f>
        <v>0.3562255723059744</v>
      </c>
      <c r="G14" s="34">
        <f>C14/E14-1</f>
        <v>0.54614894971355832</v>
      </c>
    </row>
    <row r="15" spans="1:7" ht="16.5" thickTop="1" thickBot="1" x14ac:dyDescent="0.25">
      <c r="B15" s="12" t="s">
        <v>118</v>
      </c>
      <c r="C15" s="42">
        <v>4425</v>
      </c>
      <c r="D15" s="42">
        <v>4102</v>
      </c>
      <c r="E15" s="42">
        <v>3508</v>
      </c>
      <c r="F15" s="34">
        <f>C15/D15-1</f>
        <v>7.8742077035592439E-2</v>
      </c>
      <c r="G15" s="34">
        <f>C15/E15-1</f>
        <v>0.26140250855188141</v>
      </c>
    </row>
    <row r="16" spans="1:7" ht="15.75" thickTop="1" x14ac:dyDescent="0.2">
      <c r="B16" s="23"/>
      <c r="C16" s="29"/>
      <c r="D16" s="29"/>
      <c r="E16" s="29"/>
      <c r="F16" s="29"/>
      <c r="G16" s="29"/>
    </row>
    <row r="26" spans="4:4" x14ac:dyDescent="0.2">
      <c r="D26" s="91"/>
    </row>
    <row r="27" spans="4:4" x14ac:dyDescent="0.2">
      <c r="D27" s="91"/>
    </row>
    <row r="28" spans="4:4" x14ac:dyDescent="0.2">
      <c r="D28" s="91"/>
    </row>
    <row r="29" spans="4:4" x14ac:dyDescent="0.2">
      <c r="D29" s="91"/>
    </row>
  </sheetData>
  <mergeCells count="4">
    <mergeCell ref="B4:B6"/>
    <mergeCell ref="G4:G6"/>
    <mergeCell ref="D4:D6"/>
    <mergeCell ref="F4:F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50"/>
  <sheetViews>
    <sheetView workbookViewId="0">
      <selection activeCell="D18" sqref="D18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129</v>
      </c>
    </row>
    <row r="4" spans="1:5" x14ac:dyDescent="0.2">
      <c r="B4" s="216" t="s">
        <v>240</v>
      </c>
      <c r="C4" s="217" t="s">
        <v>130</v>
      </c>
      <c r="D4" s="217" t="s">
        <v>131</v>
      </c>
    </row>
    <row r="5" spans="1:5" ht="15.75" thickBot="1" x14ac:dyDescent="0.25">
      <c r="B5" s="189"/>
      <c r="C5" s="218"/>
      <c r="D5" s="218"/>
    </row>
    <row r="6" spans="1:5" ht="16.5" thickTop="1" thickBot="1" x14ac:dyDescent="0.25">
      <c r="B6" s="30" t="s">
        <v>132</v>
      </c>
      <c r="C6" s="51">
        <v>0.58421244207690526</v>
      </c>
      <c r="D6" s="51">
        <v>0.41578755792309474</v>
      </c>
      <c r="E6" s="152"/>
    </row>
    <row r="7" spans="1:5" ht="16.5" thickTop="1" thickBot="1" x14ac:dyDescent="0.25">
      <c r="B7" s="12" t="s">
        <v>106</v>
      </c>
      <c r="C7" s="51">
        <v>0.63997708589630087</v>
      </c>
      <c r="D7" s="51">
        <v>0.36002291410369919</v>
      </c>
      <c r="E7" s="152"/>
    </row>
    <row r="8" spans="1:5" ht="15.75" thickTop="1" x14ac:dyDescent="0.2">
      <c r="B8" s="36" t="s">
        <v>107</v>
      </c>
      <c r="C8" s="51">
        <v>0.47347382542971778</v>
      </c>
      <c r="D8" s="51">
        <v>0.52652617457028217</v>
      </c>
      <c r="E8" s="152"/>
    </row>
    <row r="9" spans="1:5" x14ac:dyDescent="0.2">
      <c r="B9" s="36" t="s">
        <v>108</v>
      </c>
      <c r="C9" s="51">
        <v>0.45692639359408688</v>
      </c>
      <c r="D9" s="51">
        <v>0.54307360640591318</v>
      </c>
      <c r="E9" s="152"/>
    </row>
    <row r="10" spans="1:5" x14ac:dyDescent="0.2">
      <c r="B10" s="23" t="s">
        <v>109</v>
      </c>
      <c r="C10" s="51">
        <v>0.58176770290172353</v>
      </c>
      <c r="D10" s="51">
        <v>0.41823229709827647</v>
      </c>
      <c r="E10" s="152"/>
    </row>
    <row r="12" spans="1:5" x14ac:dyDescent="0.2">
      <c r="B12" s="216" t="s">
        <v>239</v>
      </c>
      <c r="C12" s="217" t="s">
        <v>130</v>
      </c>
      <c r="D12" s="217" t="s">
        <v>131</v>
      </c>
    </row>
    <row r="13" spans="1:5" ht="15.75" thickBot="1" x14ac:dyDescent="0.25">
      <c r="B13" s="189"/>
      <c r="C13" s="218"/>
      <c r="D13" s="218"/>
    </row>
    <row r="14" spans="1:5" ht="16.5" thickTop="1" thickBot="1" x14ac:dyDescent="0.25">
      <c r="B14" s="30" t="s">
        <v>132</v>
      </c>
      <c r="C14" s="51">
        <v>0.59682300505301333</v>
      </c>
      <c r="D14" s="51">
        <v>0.40317699494698667</v>
      </c>
    </row>
    <row r="15" spans="1:5" ht="16.5" thickTop="1" thickBot="1" x14ac:dyDescent="0.25">
      <c r="B15" s="12" t="s">
        <v>106</v>
      </c>
      <c r="C15" s="51">
        <v>0.66350301984469373</v>
      </c>
      <c r="D15" s="51">
        <v>0.33649698015530632</v>
      </c>
    </row>
    <row r="16" spans="1:5" ht="15.75" thickTop="1" x14ac:dyDescent="0.2">
      <c r="B16" s="36" t="s">
        <v>107</v>
      </c>
      <c r="C16" s="51">
        <v>0.47284716080817113</v>
      </c>
      <c r="D16" s="51">
        <v>0.52715283919182887</v>
      </c>
    </row>
    <row r="17" spans="2:5" x14ac:dyDescent="0.2">
      <c r="B17" s="36" t="s">
        <v>108</v>
      </c>
      <c r="C17" s="51">
        <v>0.42502868080199252</v>
      </c>
      <c r="D17" s="51">
        <v>0.57497131919800748</v>
      </c>
    </row>
    <row r="18" spans="2:5" x14ac:dyDescent="0.2">
      <c r="B18" s="23" t="s">
        <v>109</v>
      </c>
      <c r="C18" s="51">
        <v>0.58950140415318386</v>
      </c>
      <c r="D18" s="51">
        <v>0.41049859584681619</v>
      </c>
    </row>
    <row r="20" spans="2:5" x14ac:dyDescent="0.2">
      <c r="B20" s="216" t="s">
        <v>237</v>
      </c>
      <c r="C20" s="217" t="s">
        <v>130</v>
      </c>
      <c r="D20" s="217" t="s">
        <v>131</v>
      </c>
    </row>
    <row r="21" spans="2:5" ht="15.75" thickBot="1" x14ac:dyDescent="0.25">
      <c r="B21" s="189"/>
      <c r="C21" s="218"/>
      <c r="D21" s="218"/>
    </row>
    <row r="22" spans="2:5" ht="16.5" thickTop="1" thickBot="1" x14ac:dyDescent="0.25">
      <c r="B22" s="30" t="s">
        <v>132</v>
      </c>
      <c r="C22" s="51">
        <v>0.57966065397760647</v>
      </c>
      <c r="D22" s="51">
        <v>0.42033934602239353</v>
      </c>
      <c r="E22" s="152"/>
    </row>
    <row r="23" spans="2:5" ht="16.5" thickTop="1" thickBot="1" x14ac:dyDescent="0.25">
      <c r="B23" s="12" t="s">
        <v>106</v>
      </c>
      <c r="C23" s="51">
        <v>0.63961161086161655</v>
      </c>
      <c r="D23" s="51">
        <v>0.36038838913838345</v>
      </c>
      <c r="E23" s="152"/>
    </row>
    <row r="24" spans="2:5" ht="15.75" thickTop="1" x14ac:dyDescent="0.2">
      <c r="B24" s="36" t="s">
        <v>107</v>
      </c>
      <c r="C24" s="51">
        <v>0.45314401448272007</v>
      </c>
      <c r="D24" s="51">
        <v>0.54685598551727999</v>
      </c>
      <c r="E24" s="152"/>
    </row>
    <row r="25" spans="2:5" x14ac:dyDescent="0.2">
      <c r="B25" s="36" t="s">
        <v>108</v>
      </c>
      <c r="C25" s="51">
        <v>0.50144886793676879</v>
      </c>
      <c r="D25" s="51">
        <v>0.49855113206323126</v>
      </c>
      <c r="E25" s="152"/>
    </row>
    <row r="26" spans="2:5" x14ac:dyDescent="0.2">
      <c r="B26" s="23" t="s">
        <v>109</v>
      </c>
      <c r="C26" s="51">
        <v>0.53029613585482605</v>
      </c>
      <c r="D26" s="51">
        <v>0.46970386414517384</v>
      </c>
      <c r="E26" s="152"/>
    </row>
    <row r="28" spans="2:5" x14ac:dyDescent="0.2">
      <c r="B28" s="216" t="s">
        <v>238</v>
      </c>
      <c r="C28" s="217" t="s">
        <v>130</v>
      </c>
      <c r="D28" s="217" t="s">
        <v>131</v>
      </c>
    </row>
    <row r="29" spans="2:5" ht="15.75" thickBot="1" x14ac:dyDescent="0.25">
      <c r="B29" s="189"/>
      <c r="C29" s="218"/>
      <c r="D29" s="218"/>
    </row>
    <row r="30" spans="2:5" ht="16.5" thickTop="1" thickBot="1" x14ac:dyDescent="0.25">
      <c r="B30" s="30" t="s">
        <v>132</v>
      </c>
      <c r="C30" s="51">
        <v>0.58114034275813309</v>
      </c>
      <c r="D30" s="51">
        <v>0.41885965724186697</v>
      </c>
    </row>
    <row r="31" spans="2:5" ht="16.5" thickTop="1" thickBot="1" x14ac:dyDescent="0.25">
      <c r="B31" s="12" t="s">
        <v>106</v>
      </c>
      <c r="C31" s="51">
        <v>0.6462320183409952</v>
      </c>
      <c r="D31" s="51">
        <v>0.3537679816590048</v>
      </c>
    </row>
    <row r="32" spans="2:5" ht="15.75" thickTop="1" x14ac:dyDescent="0.2">
      <c r="B32" s="36" t="s">
        <v>107</v>
      </c>
      <c r="C32" s="51">
        <v>0.45685988745884942</v>
      </c>
      <c r="D32" s="51">
        <v>0.54314011254115058</v>
      </c>
    </row>
    <row r="33" spans="2:5" x14ac:dyDescent="0.2">
      <c r="B33" s="36" t="s">
        <v>108</v>
      </c>
      <c r="C33" s="51">
        <v>0.46270794540729676</v>
      </c>
      <c r="D33" s="51">
        <v>0.53729205459270324</v>
      </c>
    </row>
    <row r="34" spans="2:5" x14ac:dyDescent="0.2">
      <c r="B34" s="23" t="s">
        <v>109</v>
      </c>
      <c r="C34" s="51">
        <v>0.5643264153902452</v>
      </c>
      <c r="D34" s="51">
        <v>0.43567358460975497</v>
      </c>
    </row>
    <row r="36" spans="2:5" x14ac:dyDescent="0.2">
      <c r="B36" s="216" t="s">
        <v>209</v>
      </c>
      <c r="C36" s="217" t="s">
        <v>130</v>
      </c>
      <c r="D36" s="217" t="s">
        <v>131</v>
      </c>
    </row>
    <row r="37" spans="2:5" ht="15.75" thickBot="1" x14ac:dyDescent="0.25">
      <c r="B37" s="189"/>
      <c r="C37" s="218"/>
      <c r="D37" s="218"/>
    </row>
    <row r="38" spans="2:5" ht="16.5" thickTop="1" thickBot="1" x14ac:dyDescent="0.25">
      <c r="B38" s="30" t="s">
        <v>132</v>
      </c>
      <c r="C38" s="51">
        <v>0.59</v>
      </c>
      <c r="D38" s="51">
        <v>0.41</v>
      </c>
      <c r="E38" s="152"/>
    </row>
    <row r="39" spans="2:5" ht="16.5" thickTop="1" thickBot="1" x14ac:dyDescent="0.25">
      <c r="B39" s="12" t="s">
        <v>106</v>
      </c>
      <c r="C39" s="51">
        <v>0.64</v>
      </c>
      <c r="D39" s="51">
        <v>0.36</v>
      </c>
      <c r="E39" s="152"/>
    </row>
    <row r="40" spans="2:5" ht="15.75" thickTop="1" x14ac:dyDescent="0.2">
      <c r="B40" s="36" t="s">
        <v>107</v>
      </c>
      <c r="C40" s="51">
        <v>0.502</v>
      </c>
      <c r="D40" s="51">
        <v>0.498</v>
      </c>
      <c r="E40" s="152"/>
    </row>
    <row r="41" spans="2:5" x14ac:dyDescent="0.2">
      <c r="B41" s="36" t="s">
        <v>108</v>
      </c>
      <c r="C41" s="51">
        <v>0.39800000000000002</v>
      </c>
      <c r="D41" s="51">
        <v>0.60199999999999998</v>
      </c>
      <c r="E41" s="152"/>
    </row>
    <row r="42" spans="2:5" x14ac:dyDescent="0.2">
      <c r="B42" s="23" t="s">
        <v>109</v>
      </c>
      <c r="C42" s="51">
        <v>0.64400000000000002</v>
      </c>
      <c r="D42" s="51">
        <v>0.35599999999999998</v>
      </c>
      <c r="E42" s="152"/>
    </row>
    <row r="44" spans="2:5" x14ac:dyDescent="0.2">
      <c r="B44" s="216" t="s">
        <v>183</v>
      </c>
      <c r="C44" s="217" t="s">
        <v>130</v>
      </c>
      <c r="D44" s="217" t="s">
        <v>131</v>
      </c>
    </row>
    <row r="45" spans="2:5" ht="15.75" thickBot="1" x14ac:dyDescent="0.25">
      <c r="B45" s="189"/>
      <c r="C45" s="218"/>
      <c r="D45" s="218"/>
    </row>
    <row r="46" spans="2:5" ht="16.5" thickTop="1" thickBot="1" x14ac:dyDescent="0.25">
      <c r="B46" s="30" t="s">
        <v>132</v>
      </c>
      <c r="C46" s="51">
        <v>0.61799999999999999</v>
      </c>
      <c r="D46" s="51">
        <v>0.38200000000000001</v>
      </c>
    </row>
    <row r="47" spans="2:5" ht="16.5" thickTop="1" thickBot="1" x14ac:dyDescent="0.25">
      <c r="B47" s="12" t="s">
        <v>106</v>
      </c>
      <c r="C47" s="51">
        <v>0.68500000000000005</v>
      </c>
      <c r="D47" s="51">
        <v>0.315</v>
      </c>
    </row>
    <row r="48" spans="2:5" ht="15.75" thickTop="1" x14ac:dyDescent="0.2">
      <c r="B48" s="36" t="s">
        <v>107</v>
      </c>
      <c r="C48" s="51">
        <v>0.498</v>
      </c>
      <c r="D48" s="51">
        <v>0.502</v>
      </c>
    </row>
    <row r="49" spans="2:4" x14ac:dyDescent="0.2">
      <c r="B49" s="36" t="s">
        <v>108</v>
      </c>
      <c r="C49" s="51">
        <v>0.373</v>
      </c>
      <c r="D49" s="51">
        <v>0.627</v>
      </c>
    </row>
    <row r="50" spans="2:4" x14ac:dyDescent="0.2">
      <c r="B50" s="23" t="s">
        <v>109</v>
      </c>
      <c r="C50" s="51">
        <v>0.621</v>
      </c>
      <c r="D50" s="51">
        <v>0.379</v>
      </c>
    </row>
  </sheetData>
  <mergeCells count="18">
    <mergeCell ref="B36:B37"/>
    <mergeCell ref="C36:C37"/>
    <mergeCell ref="D36:D37"/>
    <mergeCell ref="B44:B45"/>
    <mergeCell ref="C44:C45"/>
    <mergeCell ref="D44:D45"/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E10" sqref="E1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110</v>
      </c>
    </row>
    <row r="4" spans="1:5" ht="22.5" customHeight="1" thickTop="1" x14ac:dyDescent="0.2">
      <c r="B4" s="207"/>
      <c r="C4" s="202" t="s">
        <v>240</v>
      </c>
      <c r="D4" s="202" t="s">
        <v>239</v>
      </c>
      <c r="E4" s="202" t="s">
        <v>174</v>
      </c>
    </row>
    <row r="5" spans="1:5" ht="22.5" customHeight="1" thickBot="1" x14ac:dyDescent="0.25">
      <c r="B5" s="208"/>
      <c r="C5" s="203"/>
      <c r="D5" s="203"/>
      <c r="E5" s="203"/>
    </row>
    <row r="6" spans="1:5" ht="16.5" thickTop="1" thickBot="1" x14ac:dyDescent="0.25">
      <c r="B6" s="12" t="s">
        <v>106</v>
      </c>
      <c r="C6" s="92">
        <v>2569</v>
      </c>
      <c r="D6" s="92">
        <v>2592</v>
      </c>
      <c r="E6" s="139">
        <f>(C6-D6)/D6</f>
        <v>-8.8734567901234563E-3</v>
      </c>
    </row>
    <row r="7" spans="1:5" ht="16.5" thickTop="1" thickBot="1" x14ac:dyDescent="0.25">
      <c r="B7" s="12" t="s">
        <v>107</v>
      </c>
      <c r="C7" s="93">
        <v>945</v>
      </c>
      <c r="D7" s="93">
        <v>928</v>
      </c>
      <c r="E7" s="139">
        <f>(C7-D7)/D7</f>
        <v>1.8318965517241378E-2</v>
      </c>
    </row>
    <row r="8" spans="1:5" ht="16.5" thickTop="1" thickBot="1" x14ac:dyDescent="0.25">
      <c r="B8" s="12" t="s">
        <v>108</v>
      </c>
      <c r="C8" s="93">
        <v>226</v>
      </c>
      <c r="D8" s="93">
        <v>221</v>
      </c>
      <c r="E8" s="139">
        <f>(C8-D8)/D8</f>
        <v>2.2624434389140271E-2</v>
      </c>
    </row>
    <row r="9" spans="1:5" ht="16.5" thickTop="1" thickBot="1" x14ac:dyDescent="0.25">
      <c r="B9" s="12" t="s">
        <v>109</v>
      </c>
      <c r="C9" s="93">
        <v>266</v>
      </c>
      <c r="D9" s="93">
        <v>259</v>
      </c>
      <c r="E9" s="43">
        <f>(C9-D9)/D9</f>
        <v>2.7027027027027029E-2</v>
      </c>
    </row>
    <row r="10" spans="1:5" ht="16.5" thickTop="1" thickBot="1" x14ac:dyDescent="0.25">
      <c r="B10" s="35" t="s">
        <v>32</v>
      </c>
      <c r="C10" s="44">
        <f>SUM(C6:C9)</f>
        <v>4006</v>
      </c>
      <c r="D10" s="44">
        <f>SUM(D6:D9)</f>
        <v>4000</v>
      </c>
      <c r="E10" s="140">
        <f>(C10-D10)/D10</f>
        <v>1.5E-3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topLeftCell="A4" zoomScaleNormal="100" workbookViewId="0">
      <selection activeCell="F30" sqref="F3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111</v>
      </c>
    </row>
    <row r="4" spans="1:2" x14ac:dyDescent="0.2">
      <c r="B4" s="18"/>
    </row>
    <row r="33" spans="2:3" x14ac:dyDescent="0.2">
      <c r="B33" s="219" t="s">
        <v>188</v>
      </c>
      <c r="C33" s="219"/>
    </row>
    <row r="36" spans="2:3" ht="15" customHeight="1" x14ac:dyDescent="0.2"/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B9" sqref="B9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114</v>
      </c>
    </row>
    <row r="4" spans="1:4" ht="46.5" customHeight="1" thickTop="1" thickBot="1" x14ac:dyDescent="0.25">
      <c r="B4" s="45" t="s">
        <v>112</v>
      </c>
      <c r="C4" s="46" t="s">
        <v>113</v>
      </c>
      <c r="D4" s="46" t="s">
        <v>168</v>
      </c>
    </row>
    <row r="5" spans="1:4" ht="16.5" thickTop="1" thickBot="1" x14ac:dyDescent="0.25">
      <c r="B5" s="12" t="s">
        <v>143</v>
      </c>
      <c r="C5" s="47">
        <v>24276415</v>
      </c>
      <c r="D5" s="39">
        <v>52.69</v>
      </c>
    </row>
    <row r="6" spans="1:4" ht="16.5" thickTop="1" thickBot="1" x14ac:dyDescent="0.25">
      <c r="B6" s="48" t="s">
        <v>180</v>
      </c>
      <c r="C6" s="49">
        <v>2303849</v>
      </c>
      <c r="D6" s="50">
        <v>4.99</v>
      </c>
    </row>
    <row r="7" spans="1:4" ht="16.5" thickTop="1" thickBot="1" x14ac:dyDescent="0.25">
      <c r="B7" s="12" t="s">
        <v>144</v>
      </c>
      <c r="C7" s="47">
        <v>4577880</v>
      </c>
      <c r="D7" s="39">
        <v>9.94</v>
      </c>
    </row>
    <row r="8" spans="1:4" ht="27.75" customHeight="1" thickTop="1" thickBot="1" x14ac:dyDescent="0.25">
      <c r="B8" s="81" t="s">
        <v>203</v>
      </c>
      <c r="C8" s="47">
        <v>2357156</v>
      </c>
      <c r="D8" s="39">
        <v>5.12</v>
      </c>
    </row>
    <row r="9" spans="1:4" ht="16.5" thickTop="1" thickBot="1" x14ac:dyDescent="0.25">
      <c r="B9" s="12" t="s">
        <v>204</v>
      </c>
      <c r="C9" s="47">
        <v>2391368</v>
      </c>
      <c r="D9" s="39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3.8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2.875" style="2" bestFit="1" customWidth="1" collapsed="1"/>
    <col min="10" max="10" width="12.75" style="2" bestFit="1" customWidth="1"/>
    <col min="11" max="16384" width="10.875" style="2"/>
  </cols>
  <sheetData>
    <row r="1" spans="1:11" ht="15.75" x14ac:dyDescent="0.25">
      <c r="A1" s="9" t="s">
        <v>9</v>
      </c>
    </row>
    <row r="2" spans="1:11" ht="15.75" x14ac:dyDescent="0.25">
      <c r="A2" s="9"/>
    </row>
    <row r="3" spans="1:11" ht="18" x14ac:dyDescent="0.25">
      <c r="B3" s="14" t="s">
        <v>43</v>
      </c>
      <c r="C3" s="13"/>
      <c r="D3" s="13"/>
      <c r="E3" s="13"/>
      <c r="F3" s="13"/>
      <c r="G3" s="13"/>
      <c r="H3" s="13"/>
    </row>
    <row r="4" spans="1:11" s="1" customFormat="1" ht="46.5" customHeight="1" thickBot="1" x14ac:dyDescent="0.25">
      <c r="A4" s="7"/>
      <c r="B4" s="79"/>
      <c r="C4" s="169" t="s">
        <v>240</v>
      </c>
      <c r="D4" s="169" t="s">
        <v>237</v>
      </c>
      <c r="E4" s="24" t="s">
        <v>209</v>
      </c>
      <c r="F4" s="169" t="s">
        <v>239</v>
      </c>
      <c r="G4" s="169" t="s">
        <v>238</v>
      </c>
      <c r="H4" s="142" t="s">
        <v>183</v>
      </c>
    </row>
    <row r="5" spans="1:11" s="5" customFormat="1" ht="16.5" thickTop="1" thickBot="1" x14ac:dyDescent="0.25">
      <c r="A5" s="7"/>
      <c r="B5" s="80" t="s">
        <v>33</v>
      </c>
      <c r="C5" s="62">
        <v>690312</v>
      </c>
      <c r="D5" s="62">
        <v>418847</v>
      </c>
      <c r="E5" s="62">
        <v>271465</v>
      </c>
      <c r="F5" s="62">
        <v>679530</v>
      </c>
      <c r="G5" s="62">
        <v>413579</v>
      </c>
      <c r="H5" s="62">
        <v>265951</v>
      </c>
      <c r="J5" s="130"/>
      <c r="K5" s="130"/>
    </row>
    <row r="6" spans="1:11" s="5" customFormat="1" ht="16.5" thickTop="1" thickBot="1" x14ac:dyDescent="0.25">
      <c r="A6" s="7"/>
      <c r="B6" s="81" t="s">
        <v>16</v>
      </c>
      <c r="C6" s="57">
        <v>-151887</v>
      </c>
      <c r="D6" s="57">
        <v>-83627</v>
      </c>
      <c r="E6" s="57">
        <v>-68260</v>
      </c>
      <c r="F6" s="57">
        <v>-147555</v>
      </c>
      <c r="G6" s="57">
        <v>-83278</v>
      </c>
      <c r="H6" s="57">
        <v>-64277</v>
      </c>
      <c r="J6" s="130"/>
      <c r="K6" s="130"/>
    </row>
    <row r="7" spans="1:11" s="5" customFormat="1" ht="16.5" thickTop="1" thickBot="1" x14ac:dyDescent="0.25">
      <c r="A7" s="7"/>
      <c r="B7" s="81" t="s">
        <v>34</v>
      </c>
      <c r="C7" s="57">
        <v>-187674</v>
      </c>
      <c r="D7" s="57">
        <v>-93998</v>
      </c>
      <c r="E7" s="57">
        <v>-93676</v>
      </c>
      <c r="F7" s="57">
        <v>-173821</v>
      </c>
      <c r="G7" s="57">
        <v>-87043</v>
      </c>
      <c r="H7" s="57">
        <v>-86778</v>
      </c>
      <c r="J7" s="130"/>
      <c r="K7" s="130"/>
    </row>
    <row r="8" spans="1:11" s="5" customFormat="1" ht="16.5" thickTop="1" thickBot="1" x14ac:dyDescent="0.25">
      <c r="A8" s="7"/>
      <c r="B8" s="81" t="s">
        <v>15</v>
      </c>
      <c r="C8" s="57">
        <v>-92272</v>
      </c>
      <c r="D8" s="57">
        <v>-48159</v>
      </c>
      <c r="E8" s="57">
        <v>-44113</v>
      </c>
      <c r="F8" s="57">
        <v>-95421</v>
      </c>
      <c r="G8" s="57">
        <v>-49570</v>
      </c>
      <c r="H8" s="57">
        <v>-45851</v>
      </c>
      <c r="J8" s="130"/>
      <c r="K8" s="130"/>
    </row>
    <row r="9" spans="1:11" s="5" customFormat="1" ht="16.5" thickTop="1" thickBot="1" x14ac:dyDescent="0.25">
      <c r="A9" s="7"/>
      <c r="B9" s="81" t="s">
        <v>17</v>
      </c>
      <c r="C9" s="57">
        <v>-21205</v>
      </c>
      <c r="D9" s="57">
        <v>-11225</v>
      </c>
      <c r="E9" s="57">
        <v>-9980</v>
      </c>
      <c r="F9" s="171">
        <v>-20543</v>
      </c>
      <c r="G9" s="57">
        <v>-10634</v>
      </c>
      <c r="H9" s="57">
        <v>-9909</v>
      </c>
      <c r="J9" s="130"/>
      <c r="K9" s="130"/>
    </row>
    <row r="10" spans="1:11" s="5" customFormat="1" ht="16.5" thickTop="1" thickBot="1" x14ac:dyDescent="0.25">
      <c r="A10" s="6"/>
      <c r="B10" s="81" t="s">
        <v>18</v>
      </c>
      <c r="C10" s="57">
        <v>-6537</v>
      </c>
      <c r="D10" s="57">
        <v>-3498</v>
      </c>
      <c r="E10" s="57">
        <v>-3039</v>
      </c>
      <c r="F10" s="173">
        <f>-6498</f>
        <v>-6498</v>
      </c>
      <c r="G10" s="57">
        <v>-3470</v>
      </c>
      <c r="H10" s="57">
        <v>-3028</v>
      </c>
      <c r="J10" s="130"/>
      <c r="K10" s="130"/>
    </row>
    <row r="11" spans="1:11" s="5" customFormat="1" ht="16.5" thickTop="1" thickBot="1" x14ac:dyDescent="0.25">
      <c r="A11" s="10"/>
      <c r="B11" s="81" t="s">
        <v>221</v>
      </c>
      <c r="C11" s="57">
        <v>436</v>
      </c>
      <c r="D11" s="57">
        <v>19</v>
      </c>
      <c r="E11" s="57">
        <v>417</v>
      </c>
      <c r="F11" s="173">
        <v>-30</v>
      </c>
      <c r="G11" s="57">
        <v>67</v>
      </c>
      <c r="H11" s="57">
        <v>-97</v>
      </c>
      <c r="J11" s="130"/>
      <c r="K11" s="130"/>
    </row>
    <row r="12" spans="1:11" s="5" customFormat="1" ht="16.5" thickTop="1" thickBot="1" x14ac:dyDescent="0.25">
      <c r="A12" s="7"/>
      <c r="B12" s="81" t="s">
        <v>35</v>
      </c>
      <c r="C12" s="57">
        <v>1914</v>
      </c>
      <c r="D12" s="57">
        <v>1020</v>
      </c>
      <c r="E12" s="57">
        <v>894</v>
      </c>
      <c r="F12" s="171">
        <v>1439</v>
      </c>
      <c r="G12" s="57">
        <v>545</v>
      </c>
      <c r="H12" s="57">
        <v>894</v>
      </c>
      <c r="J12" s="130"/>
      <c r="K12" s="130"/>
    </row>
    <row r="13" spans="1:11" s="5" customFormat="1" ht="16.5" thickTop="1" thickBot="1" x14ac:dyDescent="0.25">
      <c r="A13" s="7"/>
      <c r="B13" s="78" t="s">
        <v>36</v>
      </c>
      <c r="C13" s="54">
        <f t="shared" ref="C13:E13" si="0">SUM(C5:C12)</f>
        <v>233087</v>
      </c>
      <c r="D13" s="54">
        <f t="shared" si="0"/>
        <v>179379</v>
      </c>
      <c r="E13" s="54">
        <f t="shared" si="0"/>
        <v>53708</v>
      </c>
      <c r="F13" s="54">
        <f t="shared" ref="F13:G13" si="1">SUM(F5:F12)</f>
        <v>237101</v>
      </c>
      <c r="G13" s="54">
        <f t="shared" si="1"/>
        <v>180196</v>
      </c>
      <c r="H13" s="54">
        <f t="shared" ref="H13" si="2">SUM(H5:H12)</f>
        <v>56905</v>
      </c>
      <c r="I13" s="153"/>
      <c r="J13" s="130"/>
      <c r="K13" s="130"/>
    </row>
    <row r="14" spans="1:11" s="5" customFormat="1" ht="16.5" thickTop="1" thickBot="1" x14ac:dyDescent="0.25">
      <c r="A14" s="7"/>
      <c r="B14" s="81" t="s">
        <v>37</v>
      </c>
      <c r="C14" s="57">
        <v>-28282</v>
      </c>
      <c r="D14" s="57">
        <v>-14961</v>
      </c>
      <c r="E14" s="57">
        <v>-13321</v>
      </c>
      <c r="F14" s="57">
        <v>-34930</v>
      </c>
      <c r="G14" s="57">
        <v>-16153</v>
      </c>
      <c r="H14" s="57">
        <v>-18777</v>
      </c>
      <c r="J14" s="130"/>
      <c r="K14" s="130"/>
    </row>
    <row r="15" spans="1:11" s="5" customFormat="1" ht="16.5" thickTop="1" thickBot="1" x14ac:dyDescent="0.25">
      <c r="A15" s="7"/>
      <c r="B15" s="78" t="s">
        <v>38</v>
      </c>
      <c r="C15" s="41">
        <f t="shared" ref="C15:F15" si="3">SUM(C13:C14)</f>
        <v>204805</v>
      </c>
      <c r="D15" s="41">
        <f t="shared" si="3"/>
        <v>164418</v>
      </c>
      <c r="E15" s="41">
        <f t="shared" si="3"/>
        <v>40387</v>
      </c>
      <c r="F15" s="41">
        <f t="shared" si="3"/>
        <v>202171</v>
      </c>
      <c r="G15" s="41">
        <f t="shared" ref="G15" si="4">SUM(G13:G14)</f>
        <v>164043</v>
      </c>
      <c r="H15" s="41">
        <f t="shared" ref="H15" si="5">SUM(H13:H14)</f>
        <v>38128</v>
      </c>
      <c r="J15" s="130"/>
      <c r="K15" s="130"/>
    </row>
    <row r="16" spans="1:11" s="5" customFormat="1" ht="16.5" thickTop="1" thickBot="1" x14ac:dyDescent="0.25">
      <c r="A16" s="7"/>
      <c r="B16" s="81" t="s">
        <v>14</v>
      </c>
      <c r="C16" s="57">
        <v>-82322</v>
      </c>
      <c r="D16" s="57">
        <v>-40406</v>
      </c>
      <c r="E16" s="57">
        <v>-41916</v>
      </c>
      <c r="F16" s="57">
        <v>-82186</v>
      </c>
      <c r="G16" s="57">
        <v>-40584</v>
      </c>
      <c r="H16" s="57">
        <v>-41602</v>
      </c>
      <c r="J16" s="130"/>
      <c r="K16" s="130"/>
    </row>
    <row r="17" spans="1:11" s="5" customFormat="1" ht="16.5" thickTop="1" thickBot="1" x14ac:dyDescent="0.25">
      <c r="A17" s="7"/>
      <c r="B17" s="78" t="s">
        <v>246</v>
      </c>
      <c r="C17" s="41">
        <f t="shared" ref="C17:F17" si="6">SUM(C15:C16)</f>
        <v>122483</v>
      </c>
      <c r="D17" s="41">
        <f t="shared" si="6"/>
        <v>124012</v>
      </c>
      <c r="E17" s="41">
        <f t="shared" si="6"/>
        <v>-1529</v>
      </c>
      <c r="F17" s="41">
        <f t="shared" si="6"/>
        <v>119985</v>
      </c>
      <c r="G17" s="41">
        <f t="shared" ref="G17" si="7">SUM(G15:G16)</f>
        <v>123459</v>
      </c>
      <c r="H17" s="41">
        <f t="shared" ref="H17" si="8">SUM(H15:H16)</f>
        <v>-3474</v>
      </c>
      <c r="J17" s="130"/>
      <c r="K17" s="130"/>
    </row>
    <row r="18" spans="1:11" s="5" customFormat="1" ht="16.5" thickTop="1" thickBot="1" x14ac:dyDescent="0.25">
      <c r="A18" s="10"/>
      <c r="B18" s="81" t="s">
        <v>158</v>
      </c>
      <c r="C18" s="57">
        <v>129348</v>
      </c>
      <c r="D18" s="57">
        <v>128469</v>
      </c>
      <c r="E18" s="57">
        <v>879</v>
      </c>
      <c r="F18" s="57">
        <v>3927</v>
      </c>
      <c r="G18" s="57">
        <v>-20</v>
      </c>
      <c r="H18" s="57">
        <v>3947</v>
      </c>
      <c r="J18" s="130"/>
      <c r="K18" s="130"/>
    </row>
    <row r="19" spans="1:11" s="5" customFormat="1" ht="16.5" hidden="1" thickTop="1" thickBot="1" x14ac:dyDescent="0.25">
      <c r="A19" s="10"/>
      <c r="B19" s="81" t="s">
        <v>170</v>
      </c>
      <c r="C19" s="57">
        <v>0</v>
      </c>
      <c r="D19" s="57"/>
      <c r="E19" s="57">
        <v>0</v>
      </c>
      <c r="F19" s="171">
        <v>0</v>
      </c>
      <c r="G19" s="57"/>
      <c r="H19" s="57">
        <v>0</v>
      </c>
      <c r="J19" s="130"/>
      <c r="K19" s="130"/>
    </row>
    <row r="20" spans="1:11" s="5" customFormat="1" ht="16.5" thickTop="1" thickBot="1" x14ac:dyDescent="0.25">
      <c r="A20" s="6"/>
      <c r="B20" s="81" t="s">
        <v>39</v>
      </c>
      <c r="C20" s="57">
        <v>103</v>
      </c>
      <c r="D20" s="57">
        <v>132</v>
      </c>
      <c r="E20" s="57">
        <v>-29</v>
      </c>
      <c r="F20" s="171">
        <v>-1786</v>
      </c>
      <c r="G20" s="57">
        <v>-1109</v>
      </c>
      <c r="H20" s="57">
        <v>-677</v>
      </c>
      <c r="J20" s="130"/>
      <c r="K20" s="130"/>
    </row>
    <row r="21" spans="1:11" s="5" customFormat="1" ht="16.5" thickTop="1" thickBot="1" x14ac:dyDescent="0.25">
      <c r="A21" s="7"/>
      <c r="B21" s="81" t="s">
        <v>40</v>
      </c>
      <c r="C21" s="57">
        <v>0</v>
      </c>
      <c r="D21" s="57">
        <v>709</v>
      </c>
      <c r="E21" s="57">
        <v>-709</v>
      </c>
      <c r="F21" s="171">
        <v>-1057</v>
      </c>
      <c r="G21" s="57">
        <v>-896</v>
      </c>
      <c r="H21" s="57">
        <v>-161</v>
      </c>
      <c r="J21" s="130"/>
      <c r="K21" s="130"/>
    </row>
    <row r="22" spans="1:11" s="5" customFormat="1" ht="16.5" thickTop="1" thickBot="1" x14ac:dyDescent="0.25">
      <c r="A22" s="7"/>
      <c r="B22" s="78" t="s">
        <v>247</v>
      </c>
      <c r="C22" s="41">
        <f t="shared" ref="C22:F22" si="9">SUM(C17:C21)</f>
        <v>251934</v>
      </c>
      <c r="D22" s="41">
        <f t="shared" si="9"/>
        <v>253322</v>
      </c>
      <c r="E22" s="41">
        <f t="shared" si="9"/>
        <v>-1388</v>
      </c>
      <c r="F22" s="41">
        <f t="shared" si="9"/>
        <v>121069</v>
      </c>
      <c r="G22" s="41">
        <f t="shared" ref="G22" si="10">SUM(G17:G21)</f>
        <v>121434</v>
      </c>
      <c r="H22" s="41">
        <f t="shared" ref="H22" si="11">SUM(H17:H21)</f>
        <v>-365</v>
      </c>
      <c r="J22" s="130"/>
      <c r="K22" s="130"/>
    </row>
    <row r="23" spans="1:11" s="5" customFormat="1" ht="16.5" hidden="1" outlineLevel="1" thickTop="1" thickBot="1" x14ac:dyDescent="0.25">
      <c r="A23" s="11"/>
      <c r="B23" s="81" t="s">
        <v>150</v>
      </c>
      <c r="C23" s="57">
        <v>0</v>
      </c>
      <c r="D23" s="57">
        <v>0</v>
      </c>
      <c r="E23" s="97">
        <v>0</v>
      </c>
      <c r="F23" s="97"/>
      <c r="G23" s="97"/>
      <c r="H23" s="97">
        <v>0</v>
      </c>
      <c r="J23" s="130"/>
      <c r="K23" s="130"/>
    </row>
    <row r="24" spans="1:11" s="5" customFormat="1" ht="16.5" collapsed="1" thickTop="1" thickBot="1" x14ac:dyDescent="0.25">
      <c r="A24" s="7"/>
      <c r="B24" s="81" t="s">
        <v>7</v>
      </c>
      <c r="C24" s="57">
        <v>1448</v>
      </c>
      <c r="D24" s="57">
        <v>1192</v>
      </c>
      <c r="E24" s="57">
        <v>256</v>
      </c>
      <c r="F24" s="171">
        <v>873</v>
      </c>
      <c r="G24" s="57">
        <v>481</v>
      </c>
      <c r="H24" s="57">
        <v>392</v>
      </c>
      <c r="J24" s="130"/>
      <c r="K24" s="130"/>
    </row>
    <row r="25" spans="1:11" s="5" customFormat="1" ht="16.5" thickTop="1" thickBot="1" x14ac:dyDescent="0.25">
      <c r="A25" s="7"/>
      <c r="B25" s="81" t="s">
        <v>41</v>
      </c>
      <c r="C25" s="57">
        <v>-8019</v>
      </c>
      <c r="D25" s="57">
        <v>-4210</v>
      </c>
      <c r="E25" s="57">
        <v>-3809</v>
      </c>
      <c r="F25" s="171">
        <v>-17125</v>
      </c>
      <c r="G25" s="57">
        <v>-4941</v>
      </c>
      <c r="H25" s="57">
        <v>-12184</v>
      </c>
      <c r="J25" s="130"/>
      <c r="K25" s="130"/>
    </row>
    <row r="26" spans="1:11" s="5" customFormat="1" ht="16.5" hidden="1" thickTop="1" thickBot="1" x14ac:dyDescent="0.25">
      <c r="A26" s="7"/>
      <c r="B26" s="81" t="s">
        <v>42</v>
      </c>
      <c r="C26" s="57"/>
      <c r="D26" s="57"/>
      <c r="E26" s="57">
        <v>0</v>
      </c>
      <c r="F26" s="171">
        <v>0</v>
      </c>
      <c r="G26" s="57"/>
      <c r="H26" s="57">
        <v>0</v>
      </c>
      <c r="J26" s="130"/>
      <c r="K26" s="130"/>
    </row>
    <row r="27" spans="1:11" s="5" customFormat="1" ht="16.5" thickTop="1" thickBot="1" x14ac:dyDescent="0.25">
      <c r="A27" s="7"/>
      <c r="B27" s="78" t="s">
        <v>248</v>
      </c>
      <c r="C27" s="41">
        <f t="shared" ref="C27:F27" si="12">SUM(C22:C26)</f>
        <v>245363</v>
      </c>
      <c r="D27" s="41">
        <f t="shared" si="12"/>
        <v>250304</v>
      </c>
      <c r="E27" s="41">
        <f t="shared" si="12"/>
        <v>-4941</v>
      </c>
      <c r="F27" s="41">
        <f t="shared" si="12"/>
        <v>104817</v>
      </c>
      <c r="G27" s="41">
        <f t="shared" ref="G27" si="13">SUM(G22:G26)</f>
        <v>116974</v>
      </c>
      <c r="H27" s="41">
        <f t="shared" ref="H27" si="14">SUM(H22:H26)</f>
        <v>-12157</v>
      </c>
      <c r="J27" s="130"/>
      <c r="K27" s="130"/>
    </row>
    <row r="28" spans="1:11" s="5" customFormat="1" ht="16.5" thickTop="1" thickBot="1" x14ac:dyDescent="0.25">
      <c r="A28" s="7"/>
      <c r="B28" s="81" t="s">
        <v>8</v>
      </c>
      <c r="C28" s="57">
        <v>-30347</v>
      </c>
      <c r="D28" s="57">
        <v>-30900</v>
      </c>
      <c r="E28" s="57">
        <v>553</v>
      </c>
      <c r="F28" s="171">
        <v>-22546</v>
      </c>
      <c r="G28" s="57">
        <v>-23542</v>
      </c>
      <c r="H28" s="57">
        <v>996</v>
      </c>
      <c r="J28" s="130"/>
      <c r="K28" s="130"/>
    </row>
    <row r="29" spans="1:11" s="5" customFormat="1" ht="16.5" thickTop="1" thickBot="1" x14ac:dyDescent="0.25">
      <c r="A29" s="7"/>
      <c r="B29" s="78" t="s">
        <v>249</v>
      </c>
      <c r="C29" s="41">
        <f t="shared" ref="C29:F29" si="15">SUM(C27:C28)</f>
        <v>215016</v>
      </c>
      <c r="D29" s="41">
        <f t="shared" si="15"/>
        <v>219404</v>
      </c>
      <c r="E29" s="41">
        <f t="shared" si="15"/>
        <v>-4388</v>
      </c>
      <c r="F29" s="41">
        <f t="shared" si="15"/>
        <v>82271</v>
      </c>
      <c r="G29" s="41">
        <f t="shared" ref="G29" si="16">SUM(G27:G28)</f>
        <v>93432</v>
      </c>
      <c r="H29" s="41">
        <f t="shared" ref="H29" si="17">SUM(H27:H28)</f>
        <v>-11161</v>
      </c>
      <c r="J29" s="130"/>
      <c r="K29" s="130"/>
    </row>
    <row r="30" spans="1:11" s="5" customFormat="1" ht="16.5" thickTop="1" thickBot="1" x14ac:dyDescent="0.25">
      <c r="A30" s="7"/>
      <c r="B30" s="81" t="s">
        <v>139</v>
      </c>
      <c r="C30" s="57">
        <v>214890</v>
      </c>
      <c r="D30" s="57">
        <v>219275</v>
      </c>
      <c r="E30" s="57">
        <v>-4385</v>
      </c>
      <c r="F30" s="172">
        <v>82254</v>
      </c>
      <c r="G30" s="57">
        <v>93408</v>
      </c>
      <c r="H30" s="57">
        <v>-11154</v>
      </c>
      <c r="J30" s="130"/>
      <c r="K30" s="130"/>
    </row>
    <row r="31" spans="1:11" s="5" customFormat="1" ht="16.5" thickTop="1" thickBot="1" x14ac:dyDescent="0.25">
      <c r="A31" s="7"/>
      <c r="B31" s="81" t="s">
        <v>140</v>
      </c>
      <c r="C31" s="57">
        <v>126</v>
      </c>
      <c r="D31" s="57">
        <v>129</v>
      </c>
      <c r="E31" s="57">
        <v>-3</v>
      </c>
      <c r="F31" s="57">
        <v>17</v>
      </c>
      <c r="G31" s="57">
        <v>24</v>
      </c>
      <c r="H31" s="57">
        <v>-7</v>
      </c>
      <c r="J31" s="130"/>
      <c r="K31" s="130"/>
    </row>
    <row r="32" spans="1:11" s="5" customFormat="1" ht="16.5" thickTop="1" thickBot="1" x14ac:dyDescent="0.25">
      <c r="A32" s="7"/>
      <c r="B32" s="82"/>
      <c r="C32" s="83"/>
      <c r="D32" s="83"/>
      <c r="E32" s="83"/>
      <c r="F32" s="83"/>
      <c r="G32" s="83"/>
      <c r="H32" s="83"/>
      <c r="J32" s="130"/>
      <c r="K32" s="130"/>
    </row>
    <row r="33" spans="1:11" s="5" customFormat="1" ht="16.5" thickTop="1" thickBot="1" x14ac:dyDescent="0.25">
      <c r="A33" s="7"/>
      <c r="B33" s="78" t="s">
        <v>250</v>
      </c>
      <c r="C33" s="83"/>
      <c r="D33" s="83"/>
      <c r="E33" s="83"/>
      <c r="F33" s="83"/>
      <c r="G33" s="83"/>
      <c r="H33" s="83"/>
      <c r="J33" s="130"/>
      <c r="K33" s="130"/>
    </row>
    <row r="34" spans="1:11" s="5" customFormat="1" ht="24.75" thickTop="1" x14ac:dyDescent="0.2">
      <c r="A34" s="7"/>
      <c r="B34" s="84" t="s">
        <v>251</v>
      </c>
      <c r="C34" s="85">
        <f t="shared" ref="C34:G34" si="18">C30*1000/46077008</f>
        <v>4.663714275892219</v>
      </c>
      <c r="D34" s="85">
        <f t="shared" si="18"/>
        <v>4.7588810454012114</v>
      </c>
      <c r="E34" s="85">
        <f t="shared" si="18"/>
        <v>-9.516676950899243E-2</v>
      </c>
      <c r="F34" s="85">
        <f t="shared" si="18"/>
        <v>1.7851419519253506</v>
      </c>
      <c r="G34" s="85">
        <f t="shared" si="18"/>
        <v>2.0272149615270156</v>
      </c>
      <c r="H34" s="85">
        <f t="shared" ref="H34" si="19">H30*1000/46077008</f>
        <v>-0.24207300960166511</v>
      </c>
      <c r="J34" s="130"/>
      <c r="K34" s="130"/>
    </row>
    <row r="35" spans="1:11" s="5" customFormat="1" x14ac:dyDescent="0.2">
      <c r="A35" s="7"/>
      <c r="B35" s="8"/>
      <c r="J35" s="120"/>
      <c r="K35" s="115"/>
    </row>
    <row r="36" spans="1:11" s="5" customFormat="1" ht="36" x14ac:dyDescent="0.25">
      <c r="A36" s="7"/>
      <c r="B36" s="14" t="s">
        <v>165</v>
      </c>
      <c r="J36" s="120"/>
      <c r="K36" s="115"/>
    </row>
    <row r="37" spans="1:11" s="5" customFormat="1" ht="46.5" customHeight="1" thickBot="1" x14ac:dyDescent="0.25">
      <c r="A37" s="7"/>
      <c r="B37" s="79"/>
      <c r="C37" s="169" t="str">
        <f t="shared" ref="C37:H37" si="20">C4</f>
        <v>I półrocze 2018</v>
      </c>
      <c r="D37" s="169" t="str">
        <f t="shared" si="20"/>
        <v>II kwartał 2018</v>
      </c>
      <c r="E37" s="24" t="str">
        <f t="shared" si="20"/>
        <v>I kwartał 2018</v>
      </c>
      <c r="F37" s="169" t="str">
        <f t="shared" si="20"/>
        <v>I półrocze 2017</v>
      </c>
      <c r="G37" s="169" t="str">
        <f t="shared" si="20"/>
        <v>II kwartał 2017</v>
      </c>
      <c r="H37" s="142" t="str">
        <f t="shared" si="20"/>
        <v>I kwartał 2017</v>
      </c>
      <c r="J37" s="120"/>
      <c r="K37" s="115"/>
    </row>
    <row r="38" spans="1:11" s="5" customFormat="1" ht="16.5" thickTop="1" thickBot="1" x14ac:dyDescent="0.25">
      <c r="A38" s="7"/>
      <c r="B38" s="80" t="s">
        <v>249</v>
      </c>
      <c r="C38" s="41">
        <f t="shared" ref="C38:H38" si="21">C29</f>
        <v>215016</v>
      </c>
      <c r="D38" s="41">
        <f t="shared" si="21"/>
        <v>219404</v>
      </c>
      <c r="E38" s="41">
        <f t="shared" si="21"/>
        <v>-4388</v>
      </c>
      <c r="F38" s="41">
        <f t="shared" si="21"/>
        <v>82271</v>
      </c>
      <c r="G38" s="41">
        <f t="shared" si="21"/>
        <v>93432</v>
      </c>
      <c r="H38" s="41">
        <f t="shared" si="21"/>
        <v>-11161</v>
      </c>
      <c r="J38" s="130"/>
      <c r="K38" s="130"/>
    </row>
    <row r="39" spans="1:11" s="5" customFormat="1" ht="16.5" thickTop="1" thickBot="1" x14ac:dyDescent="0.25">
      <c r="A39" s="6"/>
      <c r="B39" s="98"/>
      <c r="C39" s="42"/>
      <c r="D39" s="42"/>
      <c r="E39" s="42"/>
      <c r="F39" s="42"/>
      <c r="G39" s="42"/>
      <c r="H39" s="42"/>
      <c r="J39" s="130"/>
      <c r="K39" s="130"/>
    </row>
    <row r="40" spans="1:11" s="5" customFormat="1" ht="25.5" thickTop="1" thickBot="1" x14ac:dyDescent="0.25">
      <c r="A40" s="7"/>
      <c r="B40" s="80" t="s">
        <v>234</v>
      </c>
      <c r="C40" s="42"/>
      <c r="D40" s="42"/>
      <c r="E40" s="42"/>
      <c r="F40" s="42"/>
      <c r="G40" s="42"/>
      <c r="H40" s="42"/>
      <c r="J40" s="130"/>
      <c r="K40" s="130"/>
    </row>
    <row r="41" spans="1:11" s="5" customFormat="1" ht="16.5" thickTop="1" thickBot="1" x14ac:dyDescent="0.25">
      <c r="A41" s="7"/>
      <c r="B41" s="81" t="s">
        <v>196</v>
      </c>
      <c r="C41" s="57"/>
      <c r="D41" s="57"/>
      <c r="E41" s="57"/>
      <c r="F41" s="57"/>
      <c r="G41" s="57"/>
      <c r="H41" s="57"/>
      <c r="J41" s="130"/>
      <c r="K41" s="130"/>
    </row>
    <row r="42" spans="1:11" s="5" customFormat="1" ht="25.5" thickTop="1" thickBot="1" x14ac:dyDescent="0.25">
      <c r="A42" s="7"/>
      <c r="B42" s="81" t="s">
        <v>160</v>
      </c>
      <c r="C42" s="57"/>
      <c r="D42" s="57"/>
      <c r="E42" s="57"/>
      <c r="F42" s="57">
        <v>-22</v>
      </c>
      <c r="G42" s="57"/>
      <c r="H42" s="57">
        <v>-22</v>
      </c>
      <c r="J42" s="130"/>
      <c r="K42" s="130"/>
    </row>
    <row r="43" spans="1:11" s="5" customFormat="1" ht="25.5" thickTop="1" thickBot="1" x14ac:dyDescent="0.25">
      <c r="A43" s="7"/>
      <c r="B43" s="80" t="s">
        <v>235</v>
      </c>
      <c r="C43" s="42"/>
      <c r="D43" s="57"/>
      <c r="E43" s="42"/>
      <c r="F43" s="42"/>
      <c r="G43" s="57"/>
      <c r="H43" s="42"/>
      <c r="J43" s="130"/>
      <c r="K43" s="130"/>
    </row>
    <row r="44" spans="1:11" s="5" customFormat="1" ht="16.5" thickTop="1" thickBot="1" x14ac:dyDescent="0.25">
      <c r="A44" s="7"/>
      <c r="B44" s="81" t="s">
        <v>169</v>
      </c>
      <c r="C44" s="57">
        <v>15965</v>
      </c>
      <c r="D44" s="57">
        <v>11473</v>
      </c>
      <c r="E44" s="57">
        <v>4492</v>
      </c>
      <c r="F44" s="57">
        <v>-20722</v>
      </c>
      <c r="G44" s="57">
        <v>4523</v>
      </c>
      <c r="H44" s="57">
        <v>-25245</v>
      </c>
      <c r="J44" s="130"/>
      <c r="K44" s="130"/>
    </row>
    <row r="45" spans="1:11" ht="25.5" thickTop="1" thickBot="1" x14ac:dyDescent="0.25">
      <c r="B45" s="81" t="s">
        <v>161</v>
      </c>
      <c r="C45" s="57">
        <v>75</v>
      </c>
      <c r="D45" s="57">
        <v>75</v>
      </c>
      <c r="E45" s="57">
        <v>0</v>
      </c>
      <c r="F45" s="57">
        <v>-12</v>
      </c>
      <c r="G45" s="57">
        <v>70</v>
      </c>
      <c r="H45" s="57">
        <v>-82</v>
      </c>
      <c r="I45" s="5"/>
      <c r="J45" s="130"/>
      <c r="K45" s="130"/>
    </row>
    <row r="46" spans="1:11" ht="25.5" thickTop="1" thickBot="1" x14ac:dyDescent="0.25">
      <c r="B46" s="81" t="s">
        <v>166</v>
      </c>
      <c r="C46" s="42">
        <v>-14</v>
      </c>
      <c r="D46" s="57">
        <v>-14</v>
      </c>
      <c r="E46" s="42">
        <v>0</v>
      </c>
      <c r="F46" s="57">
        <v>2</v>
      </c>
      <c r="G46" s="57">
        <v>-13</v>
      </c>
      <c r="H46" s="42">
        <v>15</v>
      </c>
      <c r="I46" s="5"/>
      <c r="J46" s="130"/>
      <c r="K46" s="130"/>
    </row>
    <row r="47" spans="1:11" ht="16.5" thickTop="1" thickBot="1" x14ac:dyDescent="0.25">
      <c r="B47" s="80" t="s">
        <v>173</v>
      </c>
      <c r="C47" s="41">
        <f t="shared" ref="C47" si="22">SUM(C41:C46)</f>
        <v>16026</v>
      </c>
      <c r="D47" s="41">
        <f t="shared" ref="D47" si="23">SUM(D41:D46)</f>
        <v>11534</v>
      </c>
      <c r="E47" s="41">
        <f t="shared" ref="E47" si="24">SUM(E41:E46)</f>
        <v>4492</v>
      </c>
      <c r="F47" s="41">
        <f t="shared" ref="F47" si="25">SUM(F41:F46)</f>
        <v>-20754</v>
      </c>
      <c r="G47" s="41">
        <f t="shared" ref="G47:H47" si="26">SUM(G41:G46)</f>
        <v>4580</v>
      </c>
      <c r="H47" s="41">
        <f t="shared" si="26"/>
        <v>-25334</v>
      </c>
      <c r="I47" s="5"/>
      <c r="J47" s="130"/>
      <c r="K47" s="130"/>
    </row>
    <row r="48" spans="1:11" ht="16.5" thickTop="1" thickBot="1" x14ac:dyDescent="0.25">
      <c r="B48" s="80" t="s">
        <v>92</v>
      </c>
      <c r="C48" s="41">
        <f t="shared" ref="C48" si="27">C38+C47</f>
        <v>231042</v>
      </c>
      <c r="D48" s="41">
        <f t="shared" ref="D48" si="28">D38+D47</f>
        <v>230938</v>
      </c>
      <c r="E48" s="41">
        <f t="shared" ref="E48:F48" si="29">E38+E47</f>
        <v>104</v>
      </c>
      <c r="F48" s="41">
        <f t="shared" si="29"/>
        <v>61517</v>
      </c>
      <c r="G48" s="41">
        <f t="shared" ref="G48:H48" si="30">G38+G47</f>
        <v>98012</v>
      </c>
      <c r="H48" s="41">
        <f t="shared" si="30"/>
        <v>-36495</v>
      </c>
      <c r="I48" s="5"/>
      <c r="J48" s="130"/>
      <c r="K48" s="130"/>
    </row>
    <row r="49" spans="2:11" ht="16.5" thickTop="1" thickBot="1" x14ac:dyDescent="0.25">
      <c r="B49" s="94"/>
      <c r="C49" s="42"/>
      <c r="D49" s="42"/>
      <c r="E49" s="42"/>
      <c r="F49" s="42"/>
      <c r="G49" s="42"/>
      <c r="H49" s="42"/>
      <c r="I49" s="5"/>
      <c r="J49" s="120"/>
      <c r="K49" s="115"/>
    </row>
    <row r="50" spans="2:11" ht="16.5" thickTop="1" thickBot="1" x14ac:dyDescent="0.25">
      <c r="B50" s="80" t="s">
        <v>162</v>
      </c>
      <c r="C50" s="42"/>
      <c r="D50" s="42"/>
      <c r="E50" s="42"/>
      <c r="F50" s="42"/>
      <c r="G50" s="42"/>
      <c r="H50" s="42"/>
      <c r="I50" s="5"/>
      <c r="J50" s="120"/>
      <c r="K50" s="115"/>
    </row>
    <row r="51" spans="2:11" ht="16.5" thickTop="1" thickBot="1" x14ac:dyDescent="0.25">
      <c r="B51" s="81" t="s">
        <v>163</v>
      </c>
      <c r="C51" s="57">
        <v>230920</v>
      </c>
      <c r="D51" s="57">
        <v>230813</v>
      </c>
      <c r="E51" s="57">
        <v>107</v>
      </c>
      <c r="F51" s="57">
        <v>61507</v>
      </c>
      <c r="G51" s="57">
        <v>97988</v>
      </c>
      <c r="H51" s="57">
        <v>-36481</v>
      </c>
      <c r="I51" s="5"/>
      <c r="J51" s="130"/>
      <c r="K51" s="130"/>
    </row>
    <row r="52" spans="2:11" ht="16.5" thickTop="1" thickBot="1" x14ac:dyDescent="0.25">
      <c r="B52" s="81" t="s">
        <v>164</v>
      </c>
      <c r="C52" s="57">
        <v>122</v>
      </c>
      <c r="D52" s="57">
        <v>125</v>
      </c>
      <c r="E52" s="57">
        <v>-3</v>
      </c>
      <c r="F52" s="57">
        <v>10</v>
      </c>
      <c r="G52" s="57">
        <v>24</v>
      </c>
      <c r="H52" s="57">
        <v>-14</v>
      </c>
      <c r="I52" s="5"/>
      <c r="J52" s="130"/>
      <c r="K52" s="130"/>
    </row>
    <row r="53" spans="2:11" ht="16.5" thickTop="1" thickBot="1" x14ac:dyDescent="0.25">
      <c r="B53" s="95"/>
      <c r="C53" s="41">
        <f t="shared" ref="C53:H53" si="31">C51+C52</f>
        <v>231042</v>
      </c>
      <c r="D53" s="41">
        <f t="shared" si="31"/>
        <v>230938</v>
      </c>
      <c r="E53" s="41">
        <f>E51+E52</f>
        <v>104</v>
      </c>
      <c r="F53" s="41">
        <f t="shared" si="31"/>
        <v>61517</v>
      </c>
      <c r="G53" s="41">
        <f t="shared" si="31"/>
        <v>98012</v>
      </c>
      <c r="H53" s="41">
        <f t="shared" si="31"/>
        <v>-36495</v>
      </c>
      <c r="I53" s="5"/>
      <c r="J53" s="130"/>
      <c r="K53" s="130"/>
    </row>
    <row r="54" spans="2:11" ht="16.5" thickTop="1" thickBot="1" x14ac:dyDescent="0.25">
      <c r="C54" s="42"/>
      <c r="D54" s="42"/>
      <c r="E54" s="42"/>
      <c r="F54" s="42"/>
      <c r="G54" s="42"/>
      <c r="H54" s="42"/>
    </row>
    <row r="55" spans="2:11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84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16384" width="10.875" style="2"/>
  </cols>
  <sheetData>
    <row r="1" spans="1:9" ht="15.75" x14ac:dyDescent="0.25">
      <c r="A1" s="9" t="s">
        <v>9</v>
      </c>
    </row>
    <row r="2" spans="1:9" ht="15.75" x14ac:dyDescent="0.25">
      <c r="A2" s="9"/>
    </row>
    <row r="3" spans="1:9" ht="18.75" thickBot="1" x14ac:dyDescent="0.3">
      <c r="B3" s="14" t="s">
        <v>56</v>
      </c>
    </row>
    <row r="4" spans="1:9" s="5" customFormat="1" ht="16.5" thickTop="1" thickBot="1" x14ac:dyDescent="0.25">
      <c r="A4" s="11"/>
      <c r="B4" s="188" t="s">
        <v>153</v>
      </c>
      <c r="C4" s="190" t="s">
        <v>44</v>
      </c>
      <c r="D4" s="191"/>
      <c r="E4" s="191"/>
    </row>
    <row r="5" spans="1:9" s="5" customFormat="1" ht="16.5" thickTop="1" thickBot="1" x14ac:dyDescent="0.25">
      <c r="A5" s="11"/>
      <c r="B5" s="189"/>
      <c r="C5" s="123">
        <v>43281</v>
      </c>
      <c r="D5" s="123">
        <v>43100</v>
      </c>
      <c r="E5" s="123">
        <v>42916</v>
      </c>
    </row>
    <row r="6" spans="1:9" s="5" customFormat="1" ht="16.5" thickTop="1" thickBot="1" x14ac:dyDescent="0.25">
      <c r="A6" s="10"/>
      <c r="B6" s="31" t="s">
        <v>0</v>
      </c>
      <c r="C6" s="41">
        <f>SUM(C7:C14)-C10</f>
        <v>2369525</v>
      </c>
      <c r="D6" s="41">
        <f>SUM(D7:D14)-D10</f>
        <v>2392340</v>
      </c>
      <c r="E6" s="41">
        <f>SUM(E7:E14)-E10</f>
        <v>2425107</v>
      </c>
      <c r="G6" s="120"/>
      <c r="H6" s="120"/>
      <c r="I6" s="120"/>
    </row>
    <row r="7" spans="1:9" s="5" customFormat="1" ht="16.5" thickTop="1" thickBot="1" x14ac:dyDescent="0.25">
      <c r="A7" s="11"/>
      <c r="B7" s="12" t="s">
        <v>1</v>
      </c>
      <c r="C7" s="71">
        <v>2232250</v>
      </c>
      <c r="D7" s="71">
        <v>2251515</v>
      </c>
      <c r="E7" s="71">
        <v>2261011</v>
      </c>
      <c r="G7" s="120"/>
      <c r="H7" s="120"/>
      <c r="I7" s="120"/>
    </row>
    <row r="8" spans="1:9" s="5" customFormat="1" ht="16.5" thickTop="1" thickBot="1" x14ac:dyDescent="0.25">
      <c r="A8" s="11"/>
      <c r="B8" s="12" t="s">
        <v>48</v>
      </c>
      <c r="C8" s="71">
        <v>3836</v>
      </c>
      <c r="D8" s="71">
        <v>5088</v>
      </c>
      <c r="E8" s="71">
        <v>8856</v>
      </c>
      <c r="G8" s="120"/>
      <c r="H8" s="120"/>
      <c r="I8" s="120"/>
    </row>
    <row r="9" spans="1:9" s="5" customFormat="1" ht="16.5" thickTop="1" thickBot="1" x14ac:dyDescent="0.25">
      <c r="A9" s="11"/>
      <c r="B9" s="12" t="s">
        <v>45</v>
      </c>
      <c r="C9" s="71">
        <v>110428</v>
      </c>
      <c r="D9" s="71">
        <v>111568</v>
      </c>
      <c r="E9" s="71">
        <v>112102</v>
      </c>
      <c r="G9" s="120"/>
      <c r="H9" s="120"/>
      <c r="I9" s="120"/>
    </row>
    <row r="10" spans="1:9" s="5" customFormat="1" ht="16.5" thickTop="1" thickBot="1" x14ac:dyDescent="0.25">
      <c r="A10" s="11"/>
      <c r="B10" s="12" t="s">
        <v>46</v>
      </c>
      <c r="C10" s="71">
        <v>107252</v>
      </c>
      <c r="D10" s="71">
        <v>107252</v>
      </c>
      <c r="E10" s="71">
        <v>107252</v>
      </c>
      <c r="G10" s="120"/>
      <c r="H10" s="120"/>
      <c r="I10" s="120"/>
    </row>
    <row r="11" spans="1:9" s="5" customFormat="1" ht="16.5" hidden="1" thickTop="1" thickBot="1" x14ac:dyDescent="0.25">
      <c r="A11" s="11"/>
      <c r="B11" s="12" t="s">
        <v>138</v>
      </c>
      <c r="C11" s="71"/>
      <c r="D11" s="71">
        <v>0</v>
      </c>
      <c r="E11" s="71">
        <v>0</v>
      </c>
      <c r="G11" s="120"/>
      <c r="H11" s="120"/>
      <c r="I11" s="120"/>
    </row>
    <row r="12" spans="1:9" s="5" customFormat="1" ht="16.5" thickTop="1" thickBot="1" x14ac:dyDescent="0.25">
      <c r="A12" s="10"/>
      <c r="B12" s="12" t="s">
        <v>47</v>
      </c>
      <c r="C12" s="71">
        <v>6944</v>
      </c>
      <c r="D12" s="71">
        <v>6944</v>
      </c>
      <c r="E12" s="174">
        <v>24025</v>
      </c>
      <c r="G12" s="120"/>
      <c r="H12" s="120"/>
      <c r="I12" s="120"/>
    </row>
    <row r="13" spans="1:9" s="5" customFormat="1" ht="16.5" thickTop="1" thickBot="1" x14ac:dyDescent="0.25">
      <c r="A13" s="11"/>
      <c r="B13" s="12" t="s">
        <v>10</v>
      </c>
      <c r="C13" s="71">
        <v>14932</v>
      </c>
      <c r="D13" s="71">
        <v>15912</v>
      </c>
      <c r="E13" s="174">
        <v>18292</v>
      </c>
      <c r="G13" s="120"/>
      <c r="H13" s="120"/>
      <c r="I13" s="120"/>
    </row>
    <row r="14" spans="1:9" s="5" customFormat="1" ht="16.5" thickTop="1" thickBot="1" x14ac:dyDescent="0.25">
      <c r="A14" s="11"/>
      <c r="B14" s="12" t="s">
        <v>184</v>
      </c>
      <c r="C14" s="71">
        <v>1135</v>
      </c>
      <c r="D14" s="71">
        <v>1313</v>
      </c>
      <c r="E14" s="71">
        <v>821</v>
      </c>
      <c r="G14" s="120"/>
      <c r="H14" s="120"/>
      <c r="I14" s="120"/>
    </row>
    <row r="15" spans="1:9" s="5" customFormat="1" ht="16.5" thickTop="1" thickBot="1" x14ac:dyDescent="0.25">
      <c r="A15" s="11"/>
      <c r="B15" s="35" t="s">
        <v>2</v>
      </c>
      <c r="C15" s="41">
        <f>SUM(C16:C22)</f>
        <v>705848</v>
      </c>
      <c r="D15" s="41">
        <f>SUM(D16:D22)</f>
        <v>325869</v>
      </c>
      <c r="E15" s="41">
        <f>SUM(E16:E22)</f>
        <v>362429</v>
      </c>
      <c r="G15" s="120"/>
      <c r="H15" s="120"/>
      <c r="I15" s="120"/>
    </row>
    <row r="16" spans="1:9" s="5" customFormat="1" ht="16.5" thickTop="1" thickBot="1" x14ac:dyDescent="0.25">
      <c r="A16" s="11"/>
      <c r="B16" s="12" t="s">
        <v>3</v>
      </c>
      <c r="C16" s="71">
        <v>6185</v>
      </c>
      <c r="D16" s="71">
        <v>6785</v>
      </c>
      <c r="E16" s="71">
        <v>6642</v>
      </c>
      <c r="G16" s="120"/>
      <c r="H16" s="120"/>
      <c r="I16" s="120"/>
    </row>
    <row r="17" spans="1:9" s="5" customFormat="1" ht="16.5" thickTop="1" thickBot="1" x14ac:dyDescent="0.25">
      <c r="A17" s="11"/>
      <c r="B17" s="12" t="s">
        <v>49</v>
      </c>
      <c r="C17" s="71">
        <v>83173</v>
      </c>
      <c r="D17" s="71">
        <v>68579</v>
      </c>
      <c r="E17" s="175">
        <v>76174</v>
      </c>
      <c r="G17" s="120"/>
      <c r="H17" s="120"/>
      <c r="I17" s="120"/>
    </row>
    <row r="18" spans="1:9" s="5" customFormat="1" ht="16.5" thickTop="1" thickBot="1" x14ac:dyDescent="0.25">
      <c r="A18" s="11"/>
      <c r="B18" s="12" t="s">
        <v>50</v>
      </c>
      <c r="C18" s="71">
        <v>1203</v>
      </c>
      <c r="D18" s="71">
        <v>541</v>
      </c>
      <c r="E18" s="71">
        <v>1660</v>
      </c>
      <c r="G18" s="120"/>
      <c r="H18" s="120"/>
      <c r="I18" s="120"/>
    </row>
    <row r="19" spans="1:9" s="5" customFormat="1" ht="16.5" thickTop="1" thickBot="1" x14ac:dyDescent="0.25">
      <c r="A19" s="11"/>
      <c r="B19" s="12" t="s">
        <v>51</v>
      </c>
      <c r="C19" s="71">
        <v>32647</v>
      </c>
      <c r="D19" s="71">
        <v>35120</v>
      </c>
      <c r="E19" s="71">
        <v>35334</v>
      </c>
      <c r="G19" s="120"/>
      <c r="H19" s="120"/>
      <c r="I19" s="120"/>
    </row>
    <row r="20" spans="1:9" s="5" customFormat="1" ht="16.5" hidden="1" thickTop="1" thickBot="1" x14ac:dyDescent="0.25">
      <c r="A20" s="11"/>
      <c r="B20" s="12" t="s">
        <v>52</v>
      </c>
      <c r="C20" s="71"/>
      <c r="D20" s="71">
        <v>0</v>
      </c>
      <c r="E20" s="71">
        <v>0</v>
      </c>
      <c r="G20" s="120"/>
      <c r="H20" s="120"/>
      <c r="I20" s="120"/>
    </row>
    <row r="21" spans="1:9" s="5" customFormat="1" ht="16.5" thickTop="1" thickBot="1" x14ac:dyDescent="0.25">
      <c r="A21" s="11"/>
      <c r="B21" s="12" t="s">
        <v>185</v>
      </c>
      <c r="C21" s="71">
        <v>620</v>
      </c>
      <c r="D21" s="71">
        <v>0</v>
      </c>
      <c r="E21" s="71">
        <v>0</v>
      </c>
      <c r="G21" s="120"/>
      <c r="H21" s="120"/>
      <c r="I21" s="120"/>
    </row>
    <row r="22" spans="1:9" s="5" customFormat="1" ht="16.5" thickTop="1" thickBot="1" x14ac:dyDescent="0.25">
      <c r="A22" s="11"/>
      <c r="B22" s="12" t="s">
        <v>53</v>
      </c>
      <c r="C22" s="71">
        <v>582020</v>
      </c>
      <c r="D22" s="71">
        <v>214844</v>
      </c>
      <c r="E22" s="71">
        <v>242619</v>
      </c>
      <c r="G22" s="120"/>
      <c r="H22" s="120"/>
      <c r="I22" s="120"/>
    </row>
    <row r="23" spans="1:9" s="5" customFormat="1" ht="16.5" thickTop="1" thickBot="1" x14ac:dyDescent="0.25">
      <c r="A23" s="11"/>
      <c r="B23" s="35" t="s">
        <v>54</v>
      </c>
      <c r="C23" s="41">
        <v>42102</v>
      </c>
      <c r="D23" s="41">
        <v>201093</v>
      </c>
      <c r="E23" s="41">
        <v>189525</v>
      </c>
      <c r="G23" s="120"/>
      <c r="H23" s="120"/>
      <c r="I23" s="120"/>
    </row>
    <row r="24" spans="1:9" s="5" customFormat="1" ht="16.5" thickTop="1" thickBot="1" x14ac:dyDescent="0.25">
      <c r="A24" s="11"/>
      <c r="B24" s="35" t="s">
        <v>55</v>
      </c>
      <c r="C24" s="41">
        <f>C6+C15+C23</f>
        <v>3117475</v>
      </c>
      <c r="D24" s="41">
        <f>D6+D15+D23</f>
        <v>2919302</v>
      </c>
      <c r="E24" s="41">
        <f>E6+E15+E23</f>
        <v>2977061</v>
      </c>
      <c r="G24" s="120"/>
      <c r="H24" s="120"/>
      <c r="I24" s="120"/>
    </row>
    <row r="25" spans="1:9" s="5" customFormat="1" ht="16.5" thickTop="1" thickBot="1" x14ac:dyDescent="0.25">
      <c r="A25" s="11"/>
      <c r="B25" s="73"/>
      <c r="C25" s="74"/>
      <c r="D25" s="75"/>
      <c r="E25" s="74"/>
      <c r="G25" s="120"/>
    </row>
    <row r="26" spans="1:9" s="5" customFormat="1" ht="16.5" thickTop="1" thickBot="1" x14ac:dyDescent="0.25">
      <c r="A26" s="11"/>
      <c r="B26" s="188" t="s">
        <v>154</v>
      </c>
      <c r="C26" s="190" t="s">
        <v>44</v>
      </c>
      <c r="D26" s="191"/>
      <c r="E26" s="191"/>
      <c r="G26" s="120"/>
    </row>
    <row r="27" spans="1:9" s="5" customFormat="1" ht="16.5" thickTop="1" thickBot="1" x14ac:dyDescent="0.25">
      <c r="A27" s="11"/>
      <c r="B27" s="189"/>
      <c r="C27" s="123">
        <f t="shared" ref="C27:E27" si="0">C5</f>
        <v>43281</v>
      </c>
      <c r="D27" s="123">
        <f t="shared" si="0"/>
        <v>43100</v>
      </c>
      <c r="E27" s="123">
        <f t="shared" si="0"/>
        <v>42916</v>
      </c>
      <c r="G27" s="120"/>
    </row>
    <row r="28" spans="1:9" s="5" customFormat="1" ht="16.5" thickTop="1" thickBot="1" x14ac:dyDescent="0.25">
      <c r="A28" s="11"/>
      <c r="B28" s="31" t="s">
        <v>57</v>
      </c>
      <c r="C28" s="41">
        <f>+C29+C34</f>
        <v>2237033</v>
      </c>
      <c r="D28" s="41">
        <f>+D29+D34</f>
        <v>2080877</v>
      </c>
      <c r="E28" s="41">
        <f>+E29+E34</f>
        <v>1938470</v>
      </c>
      <c r="G28" s="120"/>
      <c r="H28" s="120"/>
      <c r="I28" s="120"/>
    </row>
    <row r="29" spans="1:9" s="5" customFormat="1" ht="16.5" thickTop="1" thickBot="1" x14ac:dyDescent="0.25">
      <c r="A29" s="11"/>
      <c r="B29" s="35" t="s">
        <v>58</v>
      </c>
      <c r="C29" s="41">
        <f>SUM(C30:C33)</f>
        <v>2236710</v>
      </c>
      <c r="D29" s="41">
        <f>SUM(D30:D33)</f>
        <v>2080676</v>
      </c>
      <c r="E29" s="41">
        <f>SUM(E30:E33)</f>
        <v>1938298</v>
      </c>
      <c r="G29" s="120"/>
      <c r="H29" s="120"/>
      <c r="I29" s="120"/>
    </row>
    <row r="30" spans="1:9" s="5" customFormat="1" ht="16.5" thickTop="1" thickBot="1" x14ac:dyDescent="0.25">
      <c r="A30" s="11"/>
      <c r="B30" s="12" t="s">
        <v>59</v>
      </c>
      <c r="C30" s="71">
        <v>517754</v>
      </c>
      <c r="D30" s="76">
        <v>517754</v>
      </c>
      <c r="E30" s="76">
        <v>517754</v>
      </c>
      <c r="G30" s="120"/>
      <c r="H30" s="120"/>
      <c r="I30" s="120"/>
    </row>
    <row r="31" spans="1:9" s="5" customFormat="1" ht="16.5" thickTop="1" thickBot="1" x14ac:dyDescent="0.25">
      <c r="A31" s="11"/>
      <c r="B31" s="12" t="s">
        <v>60</v>
      </c>
      <c r="C31" s="71">
        <v>133333</v>
      </c>
      <c r="D31" s="76">
        <v>133272</v>
      </c>
      <c r="E31" s="76">
        <v>133228</v>
      </c>
      <c r="G31" s="120"/>
      <c r="H31" s="120"/>
      <c r="I31" s="120"/>
    </row>
    <row r="32" spans="1:9" s="5" customFormat="1" ht="16.5" thickTop="1" thickBot="1" x14ac:dyDescent="0.25">
      <c r="A32" s="10"/>
      <c r="B32" s="12" t="s">
        <v>61</v>
      </c>
      <c r="C32" s="71">
        <v>1580382</v>
      </c>
      <c r="D32" s="76">
        <v>1440378</v>
      </c>
      <c r="E32" s="76">
        <v>1290622</v>
      </c>
      <c r="G32" s="120"/>
      <c r="H32" s="120"/>
      <c r="I32" s="120"/>
    </row>
    <row r="33" spans="1:9" s="5" customFormat="1" ht="16.5" thickTop="1" thickBot="1" x14ac:dyDescent="0.25">
      <c r="A33" s="11"/>
      <c r="B33" s="12" t="s">
        <v>62</v>
      </c>
      <c r="C33" s="71">
        <v>5241</v>
      </c>
      <c r="D33" s="76">
        <v>-10728</v>
      </c>
      <c r="E33" s="76">
        <v>-3306</v>
      </c>
      <c r="G33" s="120"/>
      <c r="H33" s="120"/>
      <c r="I33" s="120"/>
    </row>
    <row r="34" spans="1:9" s="5" customFormat="1" ht="16.5" thickTop="1" thickBot="1" x14ac:dyDescent="0.25">
      <c r="A34" s="11"/>
      <c r="B34" s="35" t="s">
        <v>63</v>
      </c>
      <c r="C34" s="41">
        <v>323</v>
      </c>
      <c r="D34" s="41">
        <v>201</v>
      </c>
      <c r="E34" s="41">
        <v>172</v>
      </c>
      <c r="G34" s="120"/>
      <c r="H34" s="120"/>
      <c r="I34" s="120"/>
    </row>
    <row r="35" spans="1:9" s="5" customFormat="1" ht="16.5" thickTop="1" thickBot="1" x14ac:dyDescent="0.25">
      <c r="A35" s="11"/>
      <c r="B35" s="35" t="s">
        <v>4</v>
      </c>
      <c r="C35" s="41">
        <f>SUM(C36:C42)</f>
        <v>547755</v>
      </c>
      <c r="D35" s="41">
        <f>SUM(D36:D42)</f>
        <v>548571</v>
      </c>
      <c r="E35" s="41">
        <f>SUM(E36:E42)</f>
        <v>619053</v>
      </c>
      <c r="G35" s="120"/>
      <c r="H35" s="120"/>
      <c r="I35" s="120"/>
    </row>
    <row r="36" spans="1:9" s="5" customFormat="1" ht="16.5" thickTop="1" thickBot="1" x14ac:dyDescent="0.25">
      <c r="A36" s="11"/>
      <c r="B36" s="12" t="s">
        <v>23</v>
      </c>
      <c r="C36" s="71">
        <v>0</v>
      </c>
      <c r="D36" s="76">
        <v>0</v>
      </c>
      <c r="E36" s="76">
        <v>70266</v>
      </c>
      <c r="G36" s="120"/>
      <c r="H36" s="120"/>
      <c r="I36" s="120"/>
    </row>
    <row r="37" spans="1:9" s="5" customFormat="1" ht="16.5" thickTop="1" thickBot="1" x14ac:dyDescent="0.25">
      <c r="A37" s="11"/>
      <c r="B37" s="12" t="s">
        <v>155</v>
      </c>
      <c r="C37" s="71">
        <v>501892</v>
      </c>
      <c r="D37" s="76">
        <v>501778</v>
      </c>
      <c r="E37" s="176">
        <v>501515</v>
      </c>
      <c r="G37" s="120"/>
      <c r="H37" s="120"/>
      <c r="I37" s="120"/>
    </row>
    <row r="38" spans="1:9" s="5" customFormat="1" ht="16.5" thickTop="1" thickBot="1" x14ac:dyDescent="0.25">
      <c r="A38" s="11"/>
      <c r="B38" s="12" t="s">
        <v>5</v>
      </c>
      <c r="C38" s="71">
        <v>2095</v>
      </c>
      <c r="D38" s="76">
        <v>3969</v>
      </c>
      <c r="E38" s="176">
        <v>4820</v>
      </c>
      <c r="G38" s="120"/>
      <c r="H38" s="120"/>
      <c r="I38" s="120"/>
    </row>
    <row r="39" spans="1:9" ht="16.5" thickTop="1" thickBot="1" x14ac:dyDescent="0.25">
      <c r="B39" s="12" t="s">
        <v>64</v>
      </c>
      <c r="C39" s="71">
        <v>12987</v>
      </c>
      <c r="D39" s="76">
        <v>12202</v>
      </c>
      <c r="E39" s="176">
        <v>12351</v>
      </c>
      <c r="F39" s="5"/>
      <c r="G39" s="120"/>
      <c r="H39" s="120"/>
      <c r="I39" s="120"/>
    </row>
    <row r="40" spans="1:9" ht="16.5" thickTop="1" thickBot="1" x14ac:dyDescent="0.25">
      <c r="B40" s="12" t="s">
        <v>65</v>
      </c>
      <c r="C40" s="71">
        <v>5908</v>
      </c>
      <c r="D40" s="76">
        <v>5777</v>
      </c>
      <c r="E40" s="176">
        <v>5045</v>
      </c>
      <c r="F40" s="5"/>
      <c r="G40" s="120"/>
      <c r="H40" s="120"/>
      <c r="I40" s="120"/>
    </row>
    <row r="41" spans="1:9" ht="16.5" thickTop="1" thickBot="1" x14ac:dyDescent="0.25">
      <c r="B41" s="12" t="s">
        <v>13</v>
      </c>
      <c r="C41" s="71">
        <v>19185</v>
      </c>
      <c r="D41" s="76">
        <v>19180</v>
      </c>
      <c r="E41" s="176">
        <v>18363</v>
      </c>
      <c r="F41" s="5"/>
      <c r="G41" s="120"/>
      <c r="H41" s="120"/>
      <c r="I41" s="120"/>
    </row>
    <row r="42" spans="1:9" ht="16.5" thickTop="1" thickBot="1" x14ac:dyDescent="0.25">
      <c r="B42" s="12" t="s">
        <v>12</v>
      </c>
      <c r="C42" s="71">
        <v>5688</v>
      </c>
      <c r="D42" s="42">
        <v>5665</v>
      </c>
      <c r="E42" s="176">
        <v>6693</v>
      </c>
      <c r="F42" s="5"/>
      <c r="G42" s="120"/>
      <c r="H42" s="120"/>
      <c r="I42" s="120"/>
    </row>
    <row r="43" spans="1:9" ht="16.5" thickTop="1" thickBot="1" x14ac:dyDescent="0.25">
      <c r="B43" s="35" t="s">
        <v>6</v>
      </c>
      <c r="C43" s="41">
        <f>SUM(C44:C52)</f>
        <v>332687</v>
      </c>
      <c r="D43" s="41">
        <f>SUM(D44:D52)</f>
        <v>289854</v>
      </c>
      <c r="E43" s="41">
        <f>SUM(E44:E52)</f>
        <v>419538</v>
      </c>
      <c r="F43" s="5"/>
      <c r="G43" s="120"/>
      <c r="H43" s="120"/>
      <c r="I43" s="120"/>
    </row>
    <row r="44" spans="1:9" ht="16.5" thickTop="1" thickBot="1" x14ac:dyDescent="0.25">
      <c r="B44" s="12" t="s">
        <v>66</v>
      </c>
      <c r="C44" s="71">
        <v>0</v>
      </c>
      <c r="D44" s="76">
        <v>40873</v>
      </c>
      <c r="E44" s="176">
        <v>89559</v>
      </c>
      <c r="F44" s="5"/>
      <c r="G44" s="120"/>
      <c r="H44" s="120"/>
      <c r="I44" s="120"/>
    </row>
    <row r="45" spans="1:9" ht="16.5" thickTop="1" thickBot="1" x14ac:dyDescent="0.25">
      <c r="B45" s="12" t="s">
        <v>159</v>
      </c>
      <c r="C45" s="71">
        <v>0</v>
      </c>
      <c r="D45" s="76">
        <v>74</v>
      </c>
      <c r="E45" s="176">
        <v>129</v>
      </c>
      <c r="F45" s="5"/>
      <c r="G45" s="120"/>
      <c r="H45" s="120"/>
      <c r="I45" s="120"/>
    </row>
    <row r="46" spans="1:9" ht="16.5" thickTop="1" thickBot="1" x14ac:dyDescent="0.25">
      <c r="B46" s="12" t="s">
        <v>67</v>
      </c>
      <c r="C46" s="71">
        <v>102873</v>
      </c>
      <c r="D46" s="76">
        <v>101471</v>
      </c>
      <c r="E46" s="176">
        <v>110293</v>
      </c>
      <c r="F46" s="5"/>
      <c r="G46" s="120"/>
      <c r="H46" s="120"/>
      <c r="I46" s="120"/>
    </row>
    <row r="47" spans="1:9" ht="16.5" thickTop="1" thickBot="1" x14ac:dyDescent="0.25">
      <c r="B47" s="12" t="s">
        <v>68</v>
      </c>
      <c r="C47" s="71">
        <v>12742</v>
      </c>
      <c r="D47" s="76">
        <v>28358</v>
      </c>
      <c r="E47" s="176">
        <v>9302</v>
      </c>
      <c r="F47" s="5"/>
      <c r="G47" s="120"/>
      <c r="H47" s="120"/>
      <c r="I47" s="120"/>
    </row>
    <row r="48" spans="1:9" ht="16.5" thickTop="1" thickBot="1" x14ac:dyDescent="0.25">
      <c r="B48" s="12" t="s">
        <v>69</v>
      </c>
      <c r="C48" s="71">
        <v>16345</v>
      </c>
      <c r="D48" s="76">
        <v>1758</v>
      </c>
      <c r="E48" s="176">
        <v>6799</v>
      </c>
      <c r="F48" s="5"/>
      <c r="G48" s="120"/>
      <c r="H48" s="120"/>
      <c r="I48" s="120"/>
    </row>
    <row r="49" spans="2:9" ht="16.5" thickTop="1" thickBot="1" x14ac:dyDescent="0.25">
      <c r="B49" s="12" t="s">
        <v>64</v>
      </c>
      <c r="C49" s="71">
        <v>41684</v>
      </c>
      <c r="D49" s="76">
        <v>23623</v>
      </c>
      <c r="E49" s="176">
        <v>42054</v>
      </c>
      <c r="F49" s="5"/>
      <c r="G49" s="120"/>
      <c r="H49" s="120"/>
      <c r="I49" s="120"/>
    </row>
    <row r="50" spans="2:9" ht="16.5" thickTop="1" thickBot="1" x14ac:dyDescent="0.25">
      <c r="B50" s="12" t="s">
        <v>70</v>
      </c>
      <c r="C50" s="71">
        <v>154175</v>
      </c>
      <c r="D50" s="76">
        <v>88251</v>
      </c>
      <c r="E50" s="176">
        <v>157715</v>
      </c>
      <c r="F50" s="5"/>
      <c r="G50" s="120"/>
      <c r="H50" s="120"/>
      <c r="I50" s="120"/>
    </row>
    <row r="51" spans="2:9" ht="16.5" thickTop="1" thickBot="1" x14ac:dyDescent="0.25">
      <c r="B51" s="12" t="s">
        <v>13</v>
      </c>
      <c r="C51" s="71">
        <v>3035</v>
      </c>
      <c r="D51" s="76">
        <v>3080</v>
      </c>
      <c r="E51" s="76">
        <v>2909</v>
      </c>
      <c r="F51" s="5"/>
      <c r="G51" s="120"/>
      <c r="H51" s="120"/>
      <c r="I51" s="120"/>
    </row>
    <row r="52" spans="2:9" ht="16.5" thickTop="1" thickBot="1" x14ac:dyDescent="0.25">
      <c r="B52" s="12" t="s">
        <v>12</v>
      </c>
      <c r="C52" s="71">
        <v>1833</v>
      </c>
      <c r="D52" s="42">
        <v>2366</v>
      </c>
      <c r="E52" s="76">
        <v>778</v>
      </c>
      <c r="F52" s="5"/>
      <c r="G52" s="120"/>
      <c r="H52" s="120"/>
      <c r="I52" s="120"/>
    </row>
    <row r="53" spans="2:9" ht="16.5" hidden="1" thickTop="1" thickBot="1" x14ac:dyDescent="0.25">
      <c r="B53" s="78" t="s">
        <v>151</v>
      </c>
      <c r="C53" s="41">
        <v>0</v>
      </c>
      <c r="D53" s="41">
        <v>0</v>
      </c>
      <c r="E53" s="41">
        <v>0</v>
      </c>
      <c r="F53" s="5"/>
      <c r="G53" s="120"/>
      <c r="H53" s="120"/>
      <c r="I53" s="120"/>
    </row>
    <row r="54" spans="2:9" ht="16.5" thickTop="1" thickBot="1" x14ac:dyDescent="0.25">
      <c r="B54" s="35" t="s">
        <v>71</v>
      </c>
      <c r="C54" s="41">
        <f>C28+C35+C43+C53</f>
        <v>3117475</v>
      </c>
      <c r="D54" s="41">
        <f>D28+D35+D43+D53</f>
        <v>2919302</v>
      </c>
      <c r="E54" s="41">
        <f>E28+E35+E43+E53</f>
        <v>2977061</v>
      </c>
      <c r="F54" s="5"/>
      <c r="G54" s="120"/>
      <c r="H54" s="120"/>
      <c r="I54" s="120"/>
    </row>
    <row r="55" spans="2:9" ht="15.75" thickTop="1" x14ac:dyDescent="0.2">
      <c r="B55" s="23"/>
      <c r="C55" s="131"/>
      <c r="D55" s="131"/>
      <c r="E55" s="131"/>
      <c r="G55" s="121"/>
    </row>
    <row r="56" spans="2:9" x14ac:dyDescent="0.2">
      <c r="D56" s="91"/>
      <c r="G56" s="121"/>
    </row>
    <row r="57" spans="2:9" x14ac:dyDescent="0.2">
      <c r="G57" s="121"/>
    </row>
    <row r="58" spans="2:9" x14ac:dyDescent="0.2">
      <c r="G58" s="121"/>
    </row>
    <row r="59" spans="2:9" x14ac:dyDescent="0.2">
      <c r="G59" s="121"/>
    </row>
    <row r="60" spans="2:9" x14ac:dyDescent="0.2">
      <c r="G60" s="121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44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88</v>
      </c>
    </row>
    <row r="4" spans="1:19" ht="33.950000000000003" customHeight="1" thickTop="1" thickBot="1" x14ac:dyDescent="0.25">
      <c r="B4" s="197"/>
      <c r="C4" s="199" t="s">
        <v>58</v>
      </c>
      <c r="D4" s="200"/>
      <c r="E4" s="200"/>
      <c r="F4" s="201"/>
      <c r="G4" s="195" t="s">
        <v>63</v>
      </c>
      <c r="H4" s="195" t="s">
        <v>32</v>
      </c>
    </row>
    <row r="5" spans="1:19" ht="63" customHeight="1" thickTop="1" thickBot="1" x14ac:dyDescent="0.25">
      <c r="B5" s="198"/>
      <c r="C5" s="59" t="s">
        <v>59</v>
      </c>
      <c r="D5" s="59" t="s">
        <v>60</v>
      </c>
      <c r="E5" s="59" t="s">
        <v>93</v>
      </c>
      <c r="F5" s="59" t="s">
        <v>146</v>
      </c>
      <c r="G5" s="196"/>
      <c r="H5" s="196"/>
    </row>
    <row r="6" spans="1:19" ht="16.5" thickTop="1" thickBot="1" x14ac:dyDescent="0.25">
      <c r="B6" s="192" t="s">
        <v>210</v>
      </c>
      <c r="C6" s="193"/>
      <c r="D6" s="193"/>
      <c r="E6" s="193"/>
      <c r="F6" s="194"/>
      <c r="G6" s="60"/>
      <c r="H6" s="60"/>
    </row>
    <row r="7" spans="1:19" ht="16.5" thickTop="1" thickBot="1" x14ac:dyDescent="0.25">
      <c r="B7" s="35" t="s">
        <v>186</v>
      </c>
      <c r="C7" s="61">
        <v>517754</v>
      </c>
      <c r="D7" s="61">
        <v>133238</v>
      </c>
      <c r="E7" s="61">
        <v>1282113</v>
      </c>
      <c r="F7" s="61">
        <v>17409</v>
      </c>
      <c r="G7" s="61">
        <v>162</v>
      </c>
      <c r="H7" s="63">
        <f t="shared" ref="H7:H12" si="0">SUM(C7:G7)</f>
        <v>1950676</v>
      </c>
    </row>
    <row r="8" spans="1:19" ht="16.5" thickTop="1" thickBot="1" x14ac:dyDescent="0.25">
      <c r="B8" s="12" t="s">
        <v>89</v>
      </c>
      <c r="C8" s="57">
        <v>0</v>
      </c>
      <c r="D8" s="57">
        <v>0</v>
      </c>
      <c r="E8" s="64">
        <v>232391</v>
      </c>
      <c r="F8" s="64">
        <v>0</v>
      </c>
      <c r="G8" s="64">
        <v>50</v>
      </c>
      <c r="H8" s="65">
        <f t="shared" si="0"/>
        <v>232441</v>
      </c>
    </row>
    <row r="9" spans="1:19" ht="16.5" thickTop="1" thickBot="1" x14ac:dyDescent="0.25">
      <c r="B9" s="156" t="s">
        <v>197</v>
      </c>
      <c r="C9" s="57">
        <v>0</v>
      </c>
      <c r="D9" s="57">
        <v>34</v>
      </c>
      <c r="E9" s="64">
        <v>-403</v>
      </c>
      <c r="F9" s="64">
        <v>-28137</v>
      </c>
      <c r="G9" s="122">
        <v>-11</v>
      </c>
      <c r="H9" s="65">
        <f t="shared" si="0"/>
        <v>-28517</v>
      </c>
    </row>
    <row r="10" spans="1:19" ht="16.5" thickTop="1" thickBot="1" x14ac:dyDescent="0.25">
      <c r="B10" s="35" t="s">
        <v>198</v>
      </c>
      <c r="C10" s="54">
        <f>SUM(C8:C9)</f>
        <v>0</v>
      </c>
      <c r="D10" s="54">
        <f>SUM(D8:D9)</f>
        <v>34</v>
      </c>
      <c r="E10" s="54">
        <f>SUM(E8:E9)</f>
        <v>231988</v>
      </c>
      <c r="F10" s="54">
        <f>SUM(F8:F9)</f>
        <v>-28137</v>
      </c>
      <c r="G10" s="54">
        <f>SUM(G8:G9)</f>
        <v>39</v>
      </c>
      <c r="H10" s="63">
        <f t="shared" si="0"/>
        <v>203924</v>
      </c>
    </row>
    <row r="11" spans="1:19" ht="16.5" thickTop="1" thickBot="1" x14ac:dyDescent="0.25">
      <c r="B11" s="66" t="s">
        <v>91</v>
      </c>
      <c r="C11" s="67">
        <v>0</v>
      </c>
      <c r="D11" s="67">
        <v>0</v>
      </c>
      <c r="E11" s="68">
        <v>-73723</v>
      </c>
      <c r="F11" s="68">
        <v>0</v>
      </c>
      <c r="G11" s="69">
        <v>0</v>
      </c>
      <c r="H11" s="65">
        <f t="shared" si="0"/>
        <v>-73723</v>
      </c>
    </row>
    <row r="12" spans="1:19" ht="16.5" thickTop="1" thickBot="1" x14ac:dyDescent="0.25">
      <c r="B12" s="35" t="s">
        <v>211</v>
      </c>
      <c r="C12" s="54">
        <f>C7+SUM(C10:C11)</f>
        <v>517754</v>
      </c>
      <c r="D12" s="54">
        <f>D7+SUM(D10:D11)</f>
        <v>133272</v>
      </c>
      <c r="E12" s="54">
        <f>E7+SUM(E10:E11)</f>
        <v>1440378</v>
      </c>
      <c r="F12" s="54">
        <f>F7+SUM(F10:F11)</f>
        <v>-10728</v>
      </c>
      <c r="G12" s="54">
        <f>G7+SUM(G10:G11)</f>
        <v>201</v>
      </c>
      <c r="H12" s="63">
        <f t="shared" si="0"/>
        <v>2080877</v>
      </c>
      <c r="I12" s="145"/>
    </row>
    <row r="13" spans="1:19" ht="16.5" thickTop="1" thickBot="1" x14ac:dyDescent="0.25">
      <c r="B13" s="192" t="s">
        <v>241</v>
      </c>
      <c r="C13" s="193"/>
      <c r="D13" s="193"/>
      <c r="E13" s="193"/>
      <c r="F13" s="194"/>
      <c r="G13" s="70"/>
      <c r="H13" s="70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6.5" thickTop="1" thickBot="1" x14ac:dyDescent="0.25">
      <c r="B14" s="35" t="s">
        <v>186</v>
      </c>
      <c r="C14" s="54">
        <f>C7</f>
        <v>517754</v>
      </c>
      <c r="D14" s="54">
        <f>D7</f>
        <v>133238</v>
      </c>
      <c r="E14" s="54">
        <f>E7</f>
        <v>1282113</v>
      </c>
      <c r="F14" s="54">
        <f>F7</f>
        <v>17409</v>
      </c>
      <c r="G14" s="54">
        <f>G7</f>
        <v>162</v>
      </c>
      <c r="H14" s="63">
        <f t="shared" ref="H14:H19" si="1">SUM(C14:G14)</f>
        <v>1950676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6.5" thickTop="1" thickBot="1" x14ac:dyDescent="0.25">
      <c r="B15" s="134" t="s">
        <v>245</v>
      </c>
      <c r="C15" s="57">
        <v>0</v>
      </c>
      <c r="D15" s="57">
        <v>0</v>
      </c>
      <c r="E15" s="64">
        <v>82254</v>
      </c>
      <c r="F15" s="64">
        <v>0</v>
      </c>
      <c r="G15" s="64">
        <v>17</v>
      </c>
      <c r="H15" s="65">
        <f t="shared" si="1"/>
        <v>82271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thickTop="1" thickBot="1" x14ac:dyDescent="0.25">
      <c r="B16" s="12" t="s">
        <v>90</v>
      </c>
      <c r="C16" s="57">
        <v>0</v>
      </c>
      <c r="D16" s="57">
        <v>-10</v>
      </c>
      <c r="E16" s="64">
        <v>-22</v>
      </c>
      <c r="F16" s="64">
        <v>-20715</v>
      </c>
      <c r="G16" s="64">
        <v>-7</v>
      </c>
      <c r="H16" s="65">
        <f t="shared" si="1"/>
        <v>-20754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thickTop="1" thickBot="1" x14ac:dyDescent="0.25">
      <c r="B17" s="35" t="s">
        <v>92</v>
      </c>
      <c r="C17" s="54">
        <f>SUM(C15:C16)</f>
        <v>0</v>
      </c>
      <c r="D17" s="54">
        <f>SUM(D15:D16)</f>
        <v>-10</v>
      </c>
      <c r="E17" s="54">
        <f>SUM(E15:E16)</f>
        <v>82232</v>
      </c>
      <c r="F17" s="54">
        <f>SUM(F15:F16)</f>
        <v>-20715</v>
      </c>
      <c r="G17" s="54">
        <f>SUM(G15:G16)</f>
        <v>10</v>
      </c>
      <c r="H17" s="63">
        <f t="shared" si="1"/>
        <v>61517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thickTop="1" thickBot="1" x14ac:dyDescent="0.25">
      <c r="B18" s="66" t="s">
        <v>91</v>
      </c>
      <c r="C18" s="67">
        <v>0</v>
      </c>
      <c r="D18" s="67">
        <v>0</v>
      </c>
      <c r="E18" s="68">
        <v>-73723</v>
      </c>
      <c r="F18" s="68">
        <v>0</v>
      </c>
      <c r="G18" s="69">
        <v>0</v>
      </c>
      <c r="H18" s="65">
        <f t="shared" ref="H18" si="2">SUM(C18:G18)</f>
        <v>-73723</v>
      </c>
    </row>
    <row r="19" spans="2:19" ht="16.5" thickTop="1" thickBot="1" x14ac:dyDescent="0.25">
      <c r="B19" s="35" t="s">
        <v>242</v>
      </c>
      <c r="C19" s="54">
        <f>C14+SUM(C17:C18)</f>
        <v>517754</v>
      </c>
      <c r="D19" s="54">
        <f>D14+SUM(D17:D18)</f>
        <v>133228</v>
      </c>
      <c r="E19" s="54">
        <f>E14+SUM(E17:E18)</f>
        <v>1290622</v>
      </c>
      <c r="F19" s="54">
        <f>F14+SUM(F17:F18)</f>
        <v>-3306</v>
      </c>
      <c r="G19" s="54">
        <f>G14+SUM(G17:G18)</f>
        <v>172</v>
      </c>
      <c r="H19" s="63">
        <f t="shared" si="1"/>
        <v>1938470</v>
      </c>
      <c r="I19" s="145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thickTop="1" thickBot="1" x14ac:dyDescent="0.25">
      <c r="B20" s="192" t="s">
        <v>243</v>
      </c>
      <c r="C20" s="193"/>
      <c r="D20" s="193"/>
      <c r="E20" s="193"/>
      <c r="F20" s="194"/>
      <c r="G20" s="70"/>
      <c r="H20" s="70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6.5" thickTop="1" thickBot="1" x14ac:dyDescent="0.25">
      <c r="B21" s="35" t="s">
        <v>222</v>
      </c>
      <c r="C21" s="54">
        <f>C12</f>
        <v>517754</v>
      </c>
      <c r="D21" s="54">
        <f>D12</f>
        <v>133272</v>
      </c>
      <c r="E21" s="54">
        <f>E12</f>
        <v>1440378</v>
      </c>
      <c r="F21" s="54">
        <f>F12</f>
        <v>-10728</v>
      </c>
      <c r="G21" s="54">
        <f>G12</f>
        <v>201</v>
      </c>
      <c r="H21" s="63">
        <f t="shared" ref="H21:H28" si="3">SUM(C21:G21)</f>
        <v>2080877</v>
      </c>
      <c r="I21" s="145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thickTop="1" thickBot="1" x14ac:dyDescent="0.25">
      <c r="B22" s="134" t="s">
        <v>224</v>
      </c>
      <c r="C22" s="57">
        <v>0</v>
      </c>
      <c r="D22" s="57">
        <v>0</v>
      </c>
      <c r="E22" s="57">
        <v>-1163</v>
      </c>
      <c r="F22" s="57">
        <v>0</v>
      </c>
      <c r="G22" s="57">
        <v>0</v>
      </c>
      <c r="H22" s="65">
        <f t="shared" ref="H22" si="4">SUM(C22:G22)</f>
        <v>-1163</v>
      </c>
      <c r="I22" s="145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6.5" thickTop="1" thickBot="1" x14ac:dyDescent="0.25">
      <c r="B23" s="35" t="s">
        <v>223</v>
      </c>
      <c r="C23" s="54">
        <f>SUM(C21:C22)</f>
        <v>517754</v>
      </c>
      <c r="D23" s="54">
        <f>SUM(D21:D22)</f>
        <v>133272</v>
      </c>
      <c r="E23" s="54">
        <f>SUM(E21:E22)</f>
        <v>1439215</v>
      </c>
      <c r="F23" s="54">
        <f>SUM(F21:F22)</f>
        <v>-10728</v>
      </c>
      <c r="G23" s="54">
        <f>SUM(G21:G22)</f>
        <v>201</v>
      </c>
      <c r="H23" s="63">
        <f t="shared" si="3"/>
        <v>2079714</v>
      </c>
      <c r="I23" s="145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6.5" thickTop="1" thickBot="1" x14ac:dyDescent="0.25">
      <c r="B24" s="134" t="s">
        <v>245</v>
      </c>
      <c r="C24" s="57">
        <v>0</v>
      </c>
      <c r="D24" s="57">
        <v>0</v>
      </c>
      <c r="E24" s="57">
        <v>214890</v>
      </c>
      <c r="F24" s="57">
        <v>0</v>
      </c>
      <c r="G24" s="57">
        <v>126</v>
      </c>
      <c r="H24" s="65">
        <f t="shared" si="3"/>
        <v>215016</v>
      </c>
      <c r="I24" s="145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6.5" thickTop="1" thickBot="1" x14ac:dyDescent="0.25">
      <c r="B25" s="156" t="s">
        <v>199</v>
      </c>
      <c r="C25" s="57">
        <v>0</v>
      </c>
      <c r="D25" s="57">
        <v>61</v>
      </c>
      <c r="E25" s="57">
        <v>0</v>
      </c>
      <c r="F25" s="57">
        <v>15969</v>
      </c>
      <c r="G25" s="57">
        <v>-4</v>
      </c>
      <c r="H25" s="65">
        <f t="shared" si="3"/>
        <v>16026</v>
      </c>
      <c r="I25" s="145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6.5" thickTop="1" thickBot="1" x14ac:dyDescent="0.25">
      <c r="B26" s="35" t="s">
        <v>182</v>
      </c>
      <c r="C26" s="54">
        <f>SUM(C24:C25)</f>
        <v>0</v>
      </c>
      <c r="D26" s="54">
        <f>SUM(D24:D25)</f>
        <v>61</v>
      </c>
      <c r="E26" s="54">
        <f>SUM(E24:E25)</f>
        <v>214890</v>
      </c>
      <c r="F26" s="54">
        <f>SUM(F24:F25)</f>
        <v>15969</v>
      </c>
      <c r="G26" s="54">
        <f>SUM(G24:G25)</f>
        <v>122</v>
      </c>
      <c r="H26" s="63">
        <f t="shared" si="3"/>
        <v>231042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6.5" thickTop="1" thickBot="1" x14ac:dyDescent="0.25">
      <c r="B27" s="66" t="s">
        <v>91</v>
      </c>
      <c r="C27" s="67">
        <v>0</v>
      </c>
      <c r="D27" s="67">
        <v>0</v>
      </c>
      <c r="E27" s="68">
        <v>-73723</v>
      </c>
      <c r="F27" s="68">
        <v>0</v>
      </c>
      <c r="G27" s="69">
        <v>0</v>
      </c>
      <c r="H27" s="65">
        <f t="shared" ref="H27" si="5">SUM(C27:G27)</f>
        <v>-73723</v>
      </c>
    </row>
    <row r="28" spans="2:19" ht="16.5" thickTop="1" thickBot="1" x14ac:dyDescent="0.25">
      <c r="B28" s="35" t="s">
        <v>244</v>
      </c>
      <c r="C28" s="54">
        <f>C23+SUM(C26:C26)+C27</f>
        <v>517754</v>
      </c>
      <c r="D28" s="54">
        <f>D23+SUM(D26:D26)+D27</f>
        <v>133333</v>
      </c>
      <c r="E28" s="54">
        <f>E23+SUM(E26:E26)+E27</f>
        <v>1580382</v>
      </c>
      <c r="F28" s="54">
        <f>F23+SUM(F26:F26)+F27</f>
        <v>5241</v>
      </c>
      <c r="G28" s="54">
        <f>G23+SUM(G26:G26)+G27</f>
        <v>323</v>
      </c>
      <c r="H28" s="63">
        <f t="shared" si="3"/>
        <v>2237033</v>
      </c>
      <c r="I28" s="145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5.75" thickTop="1" x14ac:dyDescent="0.2">
      <c r="C29" s="106"/>
      <c r="D29" s="132"/>
      <c r="E29" s="106"/>
      <c r="F29" s="106"/>
      <c r="G29" s="106"/>
      <c r="H29" s="106"/>
    </row>
  </sheetData>
  <mergeCells count="7">
    <mergeCell ref="B13:F13"/>
    <mergeCell ref="B20:F20"/>
    <mergeCell ref="B6:F6"/>
    <mergeCell ref="G4:G5"/>
    <mergeCell ref="H4:H5"/>
    <mergeCell ref="B4:B5"/>
    <mergeCell ref="C4:F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2" width="10.875" style="2" customWidth="1"/>
    <col min="13" max="16384" width="10.875" style="2"/>
  </cols>
  <sheetData>
    <row r="1" spans="1:11" ht="15.75" x14ac:dyDescent="0.25">
      <c r="A1" s="9" t="s">
        <v>9</v>
      </c>
    </row>
    <row r="2" spans="1:11" ht="15.75" x14ac:dyDescent="0.25">
      <c r="A2" s="9"/>
    </row>
    <row r="3" spans="1:11" ht="18" x14ac:dyDescent="0.25">
      <c r="A3" s="9"/>
      <c r="B3" s="100" t="s">
        <v>87</v>
      </c>
    </row>
    <row r="4" spans="1:11" ht="45.75" customHeight="1" thickBot="1" x14ac:dyDescent="0.25">
      <c r="B4" s="99"/>
      <c r="C4" s="169" t="s">
        <v>240</v>
      </c>
      <c r="D4" s="169" t="s">
        <v>237</v>
      </c>
      <c r="E4" s="169" t="s">
        <v>209</v>
      </c>
      <c r="F4" s="169" t="s">
        <v>239</v>
      </c>
      <c r="G4" s="169" t="s">
        <v>238</v>
      </c>
      <c r="H4" s="169" t="s">
        <v>183</v>
      </c>
      <c r="I4" s="117"/>
    </row>
    <row r="5" spans="1:11" ht="16.5" thickTop="1" thickBot="1" x14ac:dyDescent="0.25">
      <c r="B5" s="52" t="s">
        <v>72</v>
      </c>
      <c r="C5" s="101"/>
      <c r="D5" s="101"/>
      <c r="E5" s="101"/>
      <c r="F5" s="101"/>
      <c r="G5" s="101"/>
      <c r="H5" s="101"/>
      <c r="I5" s="117"/>
    </row>
    <row r="6" spans="1:11" ht="16.5" thickTop="1" thickBot="1" x14ac:dyDescent="0.25">
      <c r="B6" s="53" t="s">
        <v>177</v>
      </c>
      <c r="C6" s="102">
        <f>'RZiS i spr. z całkowitych doch.'!C27</f>
        <v>245363</v>
      </c>
      <c r="D6" s="102">
        <f>'RZiS i spr. z całkowitych doch.'!D27</f>
        <v>250304</v>
      </c>
      <c r="E6" s="102">
        <f>'RZiS i spr. z całkowitych doch.'!E27</f>
        <v>-4941</v>
      </c>
      <c r="F6" s="102">
        <f>'RZiS i spr. z całkowitych doch.'!F27</f>
        <v>104817</v>
      </c>
      <c r="G6" s="102">
        <f>'RZiS i spr. z całkowitych doch.'!G27</f>
        <v>116974</v>
      </c>
      <c r="H6" s="102">
        <f>'RZiS i spr. z całkowitych doch.'!H27</f>
        <v>-12157</v>
      </c>
      <c r="I6" s="133"/>
      <c r="J6" s="91"/>
      <c r="K6" s="91"/>
    </row>
    <row r="7" spans="1:11" ht="16.5" thickTop="1" thickBot="1" x14ac:dyDescent="0.25">
      <c r="B7" s="55" t="s">
        <v>73</v>
      </c>
      <c r="C7" s="103">
        <f t="shared" ref="C7:H7" si="0">SUM(C8:C18)</f>
        <v>-54360</v>
      </c>
      <c r="D7" s="103">
        <f t="shared" si="0"/>
        <v>-78950</v>
      </c>
      <c r="E7" s="103">
        <f t="shared" si="0"/>
        <v>24590</v>
      </c>
      <c r="F7" s="103">
        <f t="shared" si="0"/>
        <v>80384</v>
      </c>
      <c r="G7" s="103">
        <f t="shared" si="0"/>
        <v>41220</v>
      </c>
      <c r="H7" s="103">
        <f t="shared" si="0"/>
        <v>39158</v>
      </c>
      <c r="I7" s="133"/>
      <c r="J7" s="91"/>
      <c r="K7" s="91"/>
    </row>
    <row r="8" spans="1:11" ht="16.5" hidden="1" outlineLevel="1" thickTop="1" thickBot="1" x14ac:dyDescent="0.25">
      <c r="B8" s="56" t="s">
        <v>42</v>
      </c>
      <c r="C8" s="104"/>
      <c r="D8" s="104"/>
      <c r="E8" s="104">
        <v>0</v>
      </c>
      <c r="F8" s="104"/>
      <c r="G8" s="104"/>
      <c r="H8" s="104">
        <v>0</v>
      </c>
      <c r="I8" s="133"/>
      <c r="J8" s="91"/>
      <c r="K8" s="91"/>
    </row>
    <row r="9" spans="1:11" ht="16.5" collapsed="1" thickTop="1" thickBot="1" x14ac:dyDescent="0.25">
      <c r="B9" s="56" t="s">
        <v>14</v>
      </c>
      <c r="C9" s="104">
        <v>82322</v>
      </c>
      <c r="D9" s="104">
        <v>40406</v>
      </c>
      <c r="E9" s="104">
        <v>41916</v>
      </c>
      <c r="F9" s="104">
        <v>82186</v>
      </c>
      <c r="G9" s="104">
        <f t="shared" ref="G9:G17" si="1">F9-H9</f>
        <v>40584</v>
      </c>
      <c r="H9" s="104">
        <v>41602</v>
      </c>
      <c r="I9" s="133"/>
      <c r="J9" s="91"/>
      <c r="K9" s="91"/>
    </row>
    <row r="10" spans="1:11" ht="16.5" thickTop="1" thickBot="1" x14ac:dyDescent="0.25">
      <c r="B10" s="56" t="s">
        <v>200</v>
      </c>
      <c r="C10" s="104">
        <v>9885</v>
      </c>
      <c r="D10" s="104">
        <v>10361</v>
      </c>
      <c r="E10" s="104">
        <v>-476</v>
      </c>
      <c r="F10" s="104">
        <v>4696</v>
      </c>
      <c r="G10" s="104">
        <f t="shared" si="1"/>
        <v>-1965</v>
      </c>
      <c r="H10" s="104">
        <v>6661</v>
      </c>
      <c r="I10" s="133"/>
      <c r="J10" s="91"/>
      <c r="K10" s="91"/>
    </row>
    <row r="11" spans="1:11" ht="16.5" thickTop="1" thickBot="1" x14ac:dyDescent="0.25">
      <c r="B11" s="56" t="s">
        <v>167</v>
      </c>
      <c r="C11" s="104">
        <v>7051</v>
      </c>
      <c r="D11" s="104">
        <v>3618</v>
      </c>
      <c r="E11" s="104">
        <v>3433</v>
      </c>
      <c r="F11" s="104">
        <v>8451</v>
      </c>
      <c r="G11" s="104">
        <f t="shared" si="1"/>
        <v>4410</v>
      </c>
      <c r="H11" s="104">
        <v>4041</v>
      </c>
      <c r="I11" s="133"/>
      <c r="J11" s="91"/>
      <c r="K11" s="91"/>
    </row>
    <row r="12" spans="1:11" ht="16.5" thickTop="1" thickBot="1" x14ac:dyDescent="0.25">
      <c r="B12" s="56" t="s">
        <v>171</v>
      </c>
      <c r="C12" s="104">
        <v>-143654</v>
      </c>
      <c r="D12" s="104">
        <v>-143738</v>
      </c>
      <c r="E12" s="104">
        <v>84</v>
      </c>
      <c r="F12" s="104">
        <v>-1544</v>
      </c>
      <c r="G12" s="104">
        <f t="shared" si="1"/>
        <v>2514</v>
      </c>
      <c r="H12" s="104">
        <v>-4058</v>
      </c>
      <c r="I12" s="133"/>
      <c r="J12" s="91"/>
      <c r="K12" s="91"/>
    </row>
    <row r="13" spans="1:11" ht="16.5" thickTop="1" thickBot="1" x14ac:dyDescent="0.25">
      <c r="B13" s="56" t="s">
        <v>74</v>
      </c>
      <c r="C13" s="104">
        <v>-16871</v>
      </c>
      <c r="D13" s="104">
        <v>-7964</v>
      </c>
      <c r="E13" s="104">
        <v>-8907</v>
      </c>
      <c r="F13" s="177">
        <v>-18143</v>
      </c>
      <c r="G13" s="104">
        <f t="shared" si="1"/>
        <v>-19892</v>
      </c>
      <c r="H13" s="104">
        <v>1749</v>
      </c>
      <c r="I13" s="133"/>
      <c r="J13" s="91"/>
      <c r="K13" s="91"/>
    </row>
    <row r="14" spans="1:11" ht="16.5" customHeight="1" thickTop="1" thickBot="1" x14ac:dyDescent="0.25">
      <c r="B14" s="58" t="s">
        <v>181</v>
      </c>
      <c r="C14" s="104">
        <v>-8549</v>
      </c>
      <c r="D14" s="104">
        <v>20139</v>
      </c>
      <c r="E14" s="104">
        <v>-28688</v>
      </c>
      <c r="F14" s="177">
        <v>-13247</v>
      </c>
      <c r="G14" s="104">
        <f t="shared" si="1"/>
        <v>8946</v>
      </c>
      <c r="H14" s="104">
        <v>-22193</v>
      </c>
      <c r="I14" s="117"/>
      <c r="J14" s="91"/>
      <c r="K14" s="91"/>
    </row>
    <row r="15" spans="1:11" ht="16.5" thickTop="1" thickBot="1" x14ac:dyDescent="0.25">
      <c r="B15" s="56" t="s">
        <v>75</v>
      </c>
      <c r="C15" s="104">
        <v>15761</v>
      </c>
      <c r="D15" s="104">
        <v>-1183</v>
      </c>
      <c r="E15" s="104">
        <v>16944</v>
      </c>
      <c r="F15" s="177">
        <v>19509</v>
      </c>
      <c r="G15" s="104">
        <f t="shared" si="1"/>
        <v>6885</v>
      </c>
      <c r="H15" s="104">
        <v>12624</v>
      </c>
      <c r="I15" s="133"/>
      <c r="J15" s="91"/>
      <c r="K15" s="91"/>
    </row>
    <row r="16" spans="1:11" ht="16.5" thickTop="1" thickBot="1" x14ac:dyDescent="0.25">
      <c r="B16" s="56" t="s">
        <v>19</v>
      </c>
      <c r="C16" s="104">
        <v>-464</v>
      </c>
      <c r="D16" s="104">
        <v>-567</v>
      </c>
      <c r="E16" s="104">
        <v>103</v>
      </c>
      <c r="F16" s="104">
        <v>-1944</v>
      </c>
      <c r="G16" s="104">
        <f t="shared" si="1"/>
        <v>11</v>
      </c>
      <c r="H16" s="104">
        <v>-1955</v>
      </c>
      <c r="I16" s="133"/>
      <c r="J16" s="91"/>
      <c r="K16" s="91"/>
    </row>
    <row r="17" spans="2:11" ht="16.5" thickTop="1" thickBot="1" x14ac:dyDescent="0.25">
      <c r="B17" s="56" t="s">
        <v>20</v>
      </c>
      <c r="C17" s="104">
        <v>159</v>
      </c>
      <c r="D17" s="104">
        <v>-22</v>
      </c>
      <c r="E17" s="104">
        <v>181</v>
      </c>
      <c r="F17" s="104">
        <v>414</v>
      </c>
      <c r="G17" s="104">
        <f t="shared" si="1"/>
        <v>-273</v>
      </c>
      <c r="H17" s="104">
        <v>687</v>
      </c>
      <c r="I17" s="133"/>
      <c r="J17" s="91"/>
      <c r="K17" s="91"/>
    </row>
    <row r="18" spans="2:11" ht="16.5" hidden="1" thickTop="1" thickBot="1" x14ac:dyDescent="0.25">
      <c r="B18" s="56" t="s">
        <v>21</v>
      </c>
      <c r="C18" s="104"/>
      <c r="D18" s="104"/>
      <c r="E18" s="104">
        <v>0</v>
      </c>
      <c r="F18" s="104">
        <v>6</v>
      </c>
      <c r="G18" s="104"/>
      <c r="H18" s="104">
        <v>0</v>
      </c>
      <c r="I18" s="133"/>
      <c r="J18" s="91"/>
      <c r="K18" s="91"/>
    </row>
    <row r="19" spans="2:11" ht="16.5" thickTop="1" thickBot="1" x14ac:dyDescent="0.25">
      <c r="B19" s="53" t="s">
        <v>76</v>
      </c>
      <c r="C19" s="102">
        <f t="shared" ref="C19:H19" si="2">SUM(C6:C7)</f>
        <v>191003</v>
      </c>
      <c r="D19" s="102">
        <f t="shared" si="2"/>
        <v>171354</v>
      </c>
      <c r="E19" s="102">
        <f t="shared" si="2"/>
        <v>19649</v>
      </c>
      <c r="F19" s="102">
        <f t="shared" si="2"/>
        <v>185201</v>
      </c>
      <c r="G19" s="102">
        <f t="shared" si="2"/>
        <v>158194</v>
      </c>
      <c r="H19" s="102">
        <f t="shared" si="2"/>
        <v>27001</v>
      </c>
      <c r="I19" s="133"/>
      <c r="J19" s="91"/>
      <c r="K19" s="91"/>
    </row>
    <row r="20" spans="2:11" ht="16.5" thickTop="1" thickBot="1" x14ac:dyDescent="0.25">
      <c r="B20" s="56" t="s">
        <v>77</v>
      </c>
      <c r="C20" s="104">
        <v>-15590</v>
      </c>
      <c r="D20" s="104">
        <v>-8172</v>
      </c>
      <c r="E20" s="104">
        <v>-7418</v>
      </c>
      <c r="F20" s="104">
        <v>-13021</v>
      </c>
      <c r="G20" s="104">
        <f>F20-H20</f>
        <v>-9627</v>
      </c>
      <c r="H20" s="104">
        <v>-3394</v>
      </c>
      <c r="I20" s="133"/>
      <c r="J20" s="91"/>
      <c r="K20" s="91"/>
    </row>
    <row r="21" spans="2:11" ht="16.5" thickTop="1" thickBot="1" x14ac:dyDescent="0.25">
      <c r="B21" s="53" t="s">
        <v>78</v>
      </c>
      <c r="C21" s="102">
        <f t="shared" ref="C21:G21" si="3">SUM(C19:C20)</f>
        <v>175413</v>
      </c>
      <c r="D21" s="102">
        <f t="shared" si="3"/>
        <v>163182</v>
      </c>
      <c r="E21" s="102">
        <f t="shared" si="3"/>
        <v>12231</v>
      </c>
      <c r="F21" s="102">
        <f t="shared" si="3"/>
        <v>172180</v>
      </c>
      <c r="G21" s="102">
        <f t="shared" si="3"/>
        <v>148567</v>
      </c>
      <c r="H21" s="102">
        <f t="shared" ref="H21" si="4">SUM(H19:H20)</f>
        <v>23607</v>
      </c>
      <c r="I21" s="133"/>
      <c r="J21" s="91"/>
      <c r="K21" s="91"/>
    </row>
    <row r="22" spans="2:11" ht="16.5" thickTop="1" thickBot="1" x14ac:dyDescent="0.25">
      <c r="B22" s="53" t="s">
        <v>79</v>
      </c>
      <c r="C22" s="104"/>
      <c r="D22" s="104"/>
      <c r="E22" s="104"/>
      <c r="F22" s="104"/>
      <c r="G22" s="104"/>
      <c r="H22" s="104"/>
      <c r="I22" s="117"/>
      <c r="J22" s="91"/>
      <c r="K22" s="91"/>
    </row>
    <row r="23" spans="2:11" ht="16.5" thickTop="1" thickBot="1" x14ac:dyDescent="0.25">
      <c r="B23" s="58" t="s">
        <v>201</v>
      </c>
      <c r="C23" s="104">
        <v>332893</v>
      </c>
      <c r="D23" s="104">
        <v>331029</v>
      </c>
      <c r="E23" s="104">
        <v>1864</v>
      </c>
      <c r="F23" s="178">
        <v>31595</v>
      </c>
      <c r="G23" s="104">
        <f t="shared" ref="G23:G29" si="5">F23-H23</f>
        <v>21342</v>
      </c>
      <c r="H23" s="104">
        <v>10253</v>
      </c>
      <c r="I23" s="133"/>
      <c r="J23" s="91"/>
      <c r="K23" s="91"/>
    </row>
    <row r="24" spans="2:11" ht="16.5" thickTop="1" thickBot="1" x14ac:dyDescent="0.25">
      <c r="B24" s="56" t="s">
        <v>80</v>
      </c>
      <c r="C24" s="104">
        <v>597</v>
      </c>
      <c r="D24" s="104">
        <v>284</v>
      </c>
      <c r="E24" s="104">
        <v>313</v>
      </c>
      <c r="F24" s="104">
        <v>821</v>
      </c>
      <c r="G24" s="104">
        <f t="shared" si="5"/>
        <v>446</v>
      </c>
      <c r="H24" s="104">
        <v>375</v>
      </c>
      <c r="I24" s="133"/>
      <c r="J24" s="91"/>
      <c r="K24" s="91"/>
    </row>
    <row r="25" spans="2:11" ht="16.5" thickTop="1" thickBot="1" x14ac:dyDescent="0.25">
      <c r="B25" s="56" t="s">
        <v>22</v>
      </c>
      <c r="C25" s="104">
        <v>5445</v>
      </c>
      <c r="D25" s="104">
        <v>0</v>
      </c>
      <c r="E25" s="104">
        <v>5445</v>
      </c>
      <c r="F25" s="177">
        <v>10340</v>
      </c>
      <c r="G25" s="104">
        <f t="shared" si="5"/>
        <v>9531</v>
      </c>
      <c r="H25" s="104">
        <v>809</v>
      </c>
      <c r="I25" s="133"/>
      <c r="J25" s="91"/>
      <c r="K25" s="91"/>
    </row>
    <row r="26" spans="2:11" ht="16.5" thickTop="1" thickBot="1" x14ac:dyDescent="0.25">
      <c r="B26" s="56" t="s">
        <v>205</v>
      </c>
      <c r="C26" s="104">
        <v>0</v>
      </c>
      <c r="D26" s="104">
        <v>0</v>
      </c>
      <c r="E26" s="104">
        <v>0</v>
      </c>
      <c r="F26" s="177">
        <v>-468056</v>
      </c>
      <c r="G26" s="104">
        <f t="shared" si="5"/>
        <v>-185023</v>
      </c>
      <c r="H26" s="104">
        <v>-283033</v>
      </c>
      <c r="I26" s="133"/>
      <c r="J26" s="91"/>
      <c r="K26" s="91"/>
    </row>
    <row r="27" spans="2:11" ht="16.5" thickTop="1" thickBot="1" x14ac:dyDescent="0.25">
      <c r="B27" s="56" t="s">
        <v>206</v>
      </c>
      <c r="C27" s="104">
        <v>-106181</v>
      </c>
      <c r="D27" s="104">
        <v>-50142</v>
      </c>
      <c r="E27" s="104">
        <v>-56039</v>
      </c>
      <c r="F27" s="177">
        <v>-59318</v>
      </c>
      <c r="G27" s="104">
        <f t="shared" si="5"/>
        <v>-28177</v>
      </c>
      <c r="H27" s="104">
        <v>-31141</v>
      </c>
      <c r="I27" s="133"/>
      <c r="J27" s="91"/>
      <c r="K27" s="91"/>
    </row>
    <row r="28" spans="2:11" ht="16.5" thickTop="1" thickBot="1" x14ac:dyDescent="0.25">
      <c r="B28" s="56" t="s">
        <v>260</v>
      </c>
      <c r="C28" s="104">
        <v>-597</v>
      </c>
      <c r="D28" s="104">
        <v>-597</v>
      </c>
      <c r="E28" s="104">
        <v>0</v>
      </c>
      <c r="F28" s="177">
        <v>0</v>
      </c>
      <c r="G28" s="104">
        <v>0</v>
      </c>
      <c r="H28" s="104">
        <v>0</v>
      </c>
      <c r="I28" s="133"/>
      <c r="J28" s="91"/>
      <c r="K28" s="91"/>
    </row>
    <row r="29" spans="2:11" ht="16.5" thickTop="1" thickBot="1" x14ac:dyDescent="0.25">
      <c r="B29" s="56" t="s">
        <v>191</v>
      </c>
      <c r="C29" s="104">
        <v>0</v>
      </c>
      <c r="D29" s="104">
        <v>0</v>
      </c>
      <c r="E29" s="104">
        <v>0</v>
      </c>
      <c r="F29" s="177">
        <v>-8764</v>
      </c>
      <c r="G29" s="104">
        <f t="shared" si="5"/>
        <v>-4342</v>
      </c>
      <c r="H29" s="104">
        <v>-4422</v>
      </c>
      <c r="I29" s="133"/>
      <c r="J29" s="91"/>
      <c r="K29" s="91"/>
    </row>
    <row r="30" spans="2:11" ht="16.5" thickTop="1" thickBot="1" x14ac:dyDescent="0.25">
      <c r="B30" s="53" t="s">
        <v>81</v>
      </c>
      <c r="C30" s="102">
        <f t="shared" ref="C30:H30" si="6">SUM(C23:C29)</f>
        <v>232157</v>
      </c>
      <c r="D30" s="102">
        <f t="shared" si="6"/>
        <v>280574</v>
      </c>
      <c r="E30" s="102">
        <f t="shared" si="6"/>
        <v>-48417</v>
      </c>
      <c r="F30" s="102">
        <f t="shared" si="6"/>
        <v>-493382</v>
      </c>
      <c r="G30" s="102">
        <f t="shared" si="6"/>
        <v>-186223</v>
      </c>
      <c r="H30" s="102">
        <f t="shared" si="6"/>
        <v>-307159</v>
      </c>
      <c r="I30" s="133"/>
      <c r="J30" s="91"/>
      <c r="K30" s="91"/>
    </row>
    <row r="31" spans="2:11" ht="16.5" thickTop="1" thickBot="1" x14ac:dyDescent="0.25">
      <c r="B31" s="53" t="s">
        <v>82</v>
      </c>
      <c r="C31" s="105"/>
      <c r="D31" s="105"/>
      <c r="E31" s="105"/>
      <c r="F31" s="105"/>
      <c r="G31" s="105"/>
      <c r="H31" s="105"/>
      <c r="I31" s="133"/>
      <c r="J31" s="91"/>
      <c r="K31" s="91"/>
    </row>
    <row r="32" spans="2:11" ht="16.5" thickTop="1" thickBot="1" x14ac:dyDescent="0.25">
      <c r="B32" s="56" t="s">
        <v>83</v>
      </c>
      <c r="C32" s="104">
        <v>0</v>
      </c>
      <c r="D32" s="177">
        <v>-15642</v>
      </c>
      <c r="E32" s="104">
        <v>15642</v>
      </c>
      <c r="F32" s="104">
        <v>54452</v>
      </c>
      <c r="G32" s="104">
        <f>F32-H32</f>
        <v>54452</v>
      </c>
      <c r="H32" s="104">
        <v>0</v>
      </c>
      <c r="I32" s="133"/>
      <c r="J32" s="91"/>
      <c r="K32" s="91"/>
    </row>
    <row r="33" spans="2:11" ht="16.5" hidden="1" thickTop="1" thickBot="1" x14ac:dyDescent="0.25">
      <c r="B33" s="138" t="s">
        <v>202</v>
      </c>
      <c r="C33" s="104"/>
      <c r="D33" s="104"/>
      <c r="E33" s="104">
        <v>0</v>
      </c>
      <c r="F33" s="104"/>
      <c r="G33" s="104"/>
      <c r="H33" s="104">
        <v>0</v>
      </c>
      <c r="I33" s="133"/>
      <c r="J33" s="91"/>
      <c r="K33" s="91"/>
    </row>
    <row r="34" spans="2:11" ht="16.5" thickTop="1" thickBot="1" x14ac:dyDescent="0.25">
      <c r="B34" s="58" t="s">
        <v>152</v>
      </c>
      <c r="C34" s="104">
        <v>-40727</v>
      </c>
      <c r="D34" s="104">
        <v>-40727</v>
      </c>
      <c r="E34" s="104">
        <v>0</v>
      </c>
      <c r="F34" s="178">
        <v>-17645</v>
      </c>
      <c r="G34" s="104">
        <f>F34-H34</f>
        <v>-17645</v>
      </c>
      <c r="H34" s="104">
        <v>0</v>
      </c>
      <c r="I34" s="133"/>
      <c r="J34" s="91"/>
      <c r="K34" s="91"/>
    </row>
    <row r="35" spans="2:11" ht="16.5" thickTop="1" thickBot="1" x14ac:dyDescent="0.25">
      <c r="B35" s="58" t="s">
        <v>172</v>
      </c>
      <c r="C35" s="104">
        <v>-376</v>
      </c>
      <c r="D35" s="104">
        <v>-217</v>
      </c>
      <c r="E35" s="104">
        <v>-159</v>
      </c>
      <c r="F35" s="178">
        <v>-1969</v>
      </c>
      <c r="G35" s="104">
        <f>F35-H35</f>
        <v>-1051</v>
      </c>
      <c r="H35" s="104">
        <v>-918</v>
      </c>
      <c r="I35" s="133"/>
      <c r="J35" s="91"/>
      <c r="K35" s="91"/>
    </row>
    <row r="36" spans="2:11" ht="16.5" thickTop="1" thickBot="1" x14ac:dyDescent="0.25">
      <c r="B36" s="58" t="s">
        <v>192</v>
      </c>
      <c r="C36" s="104">
        <v>-7117</v>
      </c>
      <c r="D36" s="104">
        <v>-4233</v>
      </c>
      <c r="E36" s="104">
        <v>-2884</v>
      </c>
      <c r="F36" s="178">
        <v>-7096</v>
      </c>
      <c r="G36" s="104">
        <f>F36-H36</f>
        <v>-4232</v>
      </c>
      <c r="H36" s="104">
        <v>-2864</v>
      </c>
      <c r="I36" s="133"/>
      <c r="J36" s="91"/>
      <c r="K36" s="91"/>
    </row>
    <row r="37" spans="2:11" ht="16.5" thickTop="1" thickBot="1" x14ac:dyDescent="0.25">
      <c r="B37" s="53" t="s">
        <v>84</v>
      </c>
      <c r="C37" s="102">
        <f t="shared" ref="C37:G37" si="7">SUM(C31:C36)</f>
        <v>-48220</v>
      </c>
      <c r="D37" s="102">
        <f t="shared" si="7"/>
        <v>-60819</v>
      </c>
      <c r="E37" s="102">
        <f t="shared" si="7"/>
        <v>12599</v>
      </c>
      <c r="F37" s="102">
        <f t="shared" si="7"/>
        <v>27742</v>
      </c>
      <c r="G37" s="102">
        <f t="shared" si="7"/>
        <v>31524</v>
      </c>
      <c r="H37" s="102">
        <f>SUM(H32:H36)</f>
        <v>-3782</v>
      </c>
      <c r="I37" s="133"/>
      <c r="J37" s="91"/>
      <c r="K37" s="91"/>
    </row>
    <row r="38" spans="2:11" ht="16.5" thickTop="1" thickBot="1" x14ac:dyDescent="0.25">
      <c r="B38" s="53" t="s">
        <v>85</v>
      </c>
      <c r="C38" s="102">
        <f t="shared" ref="C38:H38" si="8">C21+C30+C37</f>
        <v>359350</v>
      </c>
      <c r="D38" s="102">
        <f t="shared" si="8"/>
        <v>382937</v>
      </c>
      <c r="E38" s="102">
        <f t="shared" si="8"/>
        <v>-23587</v>
      </c>
      <c r="F38" s="102">
        <f t="shared" si="8"/>
        <v>-293460</v>
      </c>
      <c r="G38" s="102">
        <f t="shared" si="8"/>
        <v>-6132</v>
      </c>
      <c r="H38" s="102">
        <f t="shared" si="8"/>
        <v>-287334</v>
      </c>
      <c r="I38" s="133"/>
      <c r="J38" s="91"/>
      <c r="K38" s="91"/>
    </row>
    <row r="39" spans="2:11" ht="16.5" thickTop="1" thickBot="1" x14ac:dyDescent="0.25">
      <c r="B39" s="56" t="s">
        <v>141</v>
      </c>
      <c r="C39" s="104">
        <v>7826</v>
      </c>
      <c r="D39" s="104">
        <v>6376</v>
      </c>
      <c r="E39" s="104">
        <v>1450</v>
      </c>
      <c r="F39" s="104">
        <v>-4715</v>
      </c>
      <c r="G39" s="104">
        <f>F39-H39</f>
        <v>246</v>
      </c>
      <c r="H39" s="104">
        <v>-4961</v>
      </c>
      <c r="I39" s="133"/>
      <c r="J39" s="91"/>
      <c r="K39" s="91"/>
    </row>
    <row r="40" spans="2:11" ht="16.5" thickTop="1" thickBot="1" x14ac:dyDescent="0.25">
      <c r="B40" s="53" t="s">
        <v>24</v>
      </c>
      <c r="C40" s="102">
        <f>'[1]30.06.2018'!$EA$250</f>
        <v>214844</v>
      </c>
      <c r="D40" s="102">
        <v>192707</v>
      </c>
      <c r="E40" s="102">
        <f>'Spr. z sytuacji finansowej'!D22</f>
        <v>214844</v>
      </c>
      <c r="F40" s="102">
        <v>540794</v>
      </c>
      <c r="G40" s="102">
        <v>248499</v>
      </c>
      <c r="H40" s="102">
        <v>540794</v>
      </c>
      <c r="I40" s="133"/>
      <c r="J40" s="91"/>
      <c r="K40" s="91"/>
    </row>
    <row r="41" spans="2:11" ht="16.5" thickTop="1" thickBot="1" x14ac:dyDescent="0.25">
      <c r="B41" s="53" t="s">
        <v>86</v>
      </c>
      <c r="C41" s="102">
        <f t="shared" ref="C41:H41" si="9">SUM(C38:C40)</f>
        <v>582020</v>
      </c>
      <c r="D41" s="102">
        <f t="shared" si="9"/>
        <v>582020</v>
      </c>
      <c r="E41" s="102">
        <f t="shared" si="9"/>
        <v>192707</v>
      </c>
      <c r="F41" s="102">
        <f t="shared" si="9"/>
        <v>242619</v>
      </c>
      <c r="G41" s="102">
        <f t="shared" si="9"/>
        <v>242613</v>
      </c>
      <c r="H41" s="102">
        <f t="shared" si="9"/>
        <v>248499</v>
      </c>
      <c r="I41" s="133"/>
      <c r="J41" s="91"/>
      <c r="K41" s="91"/>
    </row>
    <row r="42" spans="2:11" ht="15.75" thickTop="1" x14ac:dyDescent="0.2">
      <c r="C42" s="106"/>
      <c r="D42" s="106"/>
      <c r="E42" s="106"/>
      <c r="F42" s="106"/>
      <c r="G42" s="106"/>
      <c r="H42" s="106"/>
      <c r="I42" s="117"/>
      <c r="K42" s="119"/>
    </row>
    <row r="43" spans="2:11" x14ac:dyDescent="0.2">
      <c r="C43" s="91"/>
      <c r="D43" s="91"/>
      <c r="E43" s="91"/>
      <c r="F43" s="91"/>
      <c r="G43" s="91"/>
      <c r="H43" s="91"/>
      <c r="I43" s="117"/>
      <c r="K43" s="119"/>
    </row>
    <row r="44" spans="2:11" x14ac:dyDescent="0.2">
      <c r="I44" s="117"/>
      <c r="K44" s="119"/>
    </row>
    <row r="45" spans="2:11" x14ac:dyDescent="0.2">
      <c r="K45" s="119"/>
    </row>
    <row r="46" spans="2:11" x14ac:dyDescent="0.2">
      <c r="K46" s="119"/>
    </row>
    <row r="47" spans="2:11" x14ac:dyDescent="0.2">
      <c r="K47" s="119"/>
    </row>
    <row r="48" spans="2:11" x14ac:dyDescent="0.2">
      <c r="K48" s="119"/>
    </row>
    <row r="49" spans="11:11" x14ac:dyDescent="0.2">
      <c r="K49" s="119"/>
    </row>
    <row r="50" spans="11:11" x14ac:dyDescent="0.2">
      <c r="K50" s="119"/>
    </row>
    <row r="51" spans="11:11" x14ac:dyDescent="0.2">
      <c r="K51" s="119"/>
    </row>
    <row r="52" spans="11:11" x14ac:dyDescent="0.2">
      <c r="K52" s="119"/>
    </row>
    <row r="53" spans="11:11" x14ac:dyDescent="0.2">
      <c r="K53" s="119"/>
    </row>
    <row r="54" spans="11:11" x14ac:dyDescent="0.2">
      <c r="K54" s="119"/>
    </row>
    <row r="55" spans="11:11" x14ac:dyDescent="0.2">
      <c r="K55" s="119"/>
    </row>
    <row r="56" spans="11:11" x14ac:dyDescent="0.2">
      <c r="K56" s="119"/>
    </row>
    <row r="57" spans="11:11" x14ac:dyDescent="0.2">
      <c r="K57" s="119"/>
    </row>
    <row r="58" spans="11:11" x14ac:dyDescent="0.2">
      <c r="K58" s="119"/>
    </row>
    <row r="59" spans="11:11" x14ac:dyDescent="0.2">
      <c r="K59" s="119"/>
    </row>
    <row r="60" spans="11:11" x14ac:dyDescent="0.2">
      <c r="K60" s="119"/>
    </row>
    <row r="61" spans="11:11" x14ac:dyDescent="0.2">
      <c r="K61" s="119"/>
    </row>
    <row r="62" spans="11:11" x14ac:dyDescent="0.2">
      <c r="K62" s="119"/>
    </row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38"/>
  <sheetViews>
    <sheetView workbookViewId="0">
      <pane xSplit="2" topLeftCell="C1" activePane="topRight" state="frozen"/>
      <selection pane="topRight" activeCell="B3" sqref="B3"/>
    </sheetView>
  </sheetViews>
  <sheetFormatPr defaultColWidth="10.875" defaultRowHeight="12" outlineLevelCol="1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7" width="3.625" style="29" hidden="1" customWidth="1" outlineLevel="1"/>
    <col min="8" max="10" width="15.125" style="29" hidden="1" customWidth="1" outlineLevel="1"/>
    <col min="11" max="11" width="17.125" style="29" hidden="1" customWidth="1" outlineLevel="1"/>
    <col min="12" max="12" width="3.625" style="29" hidden="1" customWidth="1" outlineLevel="1"/>
    <col min="13" max="15" width="15.125" style="29" hidden="1" customWidth="1" outlineLevel="1"/>
    <col min="16" max="16" width="17.125" style="29" hidden="1" customWidth="1" outlineLevel="1"/>
    <col min="17" max="17" width="10.875" style="29" collapsed="1"/>
    <col min="18" max="16384" width="10.875" style="29"/>
  </cols>
  <sheetData>
    <row r="1" spans="1:16" ht="15" x14ac:dyDescent="0.2">
      <c r="A1" s="107" t="s">
        <v>9</v>
      </c>
    </row>
    <row r="2" spans="1:16" x14ac:dyDescent="0.2">
      <c r="A2" s="108"/>
    </row>
    <row r="3" spans="1:16" ht="18.75" thickBot="1" x14ac:dyDescent="0.25">
      <c r="A3" s="108"/>
      <c r="B3" s="15" t="s">
        <v>94</v>
      </c>
    </row>
    <row r="4" spans="1:16" ht="16.5" customHeight="1" thickTop="1" thickBot="1" x14ac:dyDescent="0.25">
      <c r="B4" s="188"/>
      <c r="C4" s="190" t="s">
        <v>94</v>
      </c>
      <c r="D4" s="204"/>
      <c r="E4" s="205" t="s">
        <v>97</v>
      </c>
      <c r="F4" s="202" t="s">
        <v>253</v>
      </c>
      <c r="H4" s="190" t="s">
        <v>94</v>
      </c>
      <c r="I4" s="204"/>
      <c r="J4" s="205" t="s">
        <v>97</v>
      </c>
      <c r="K4" s="202" t="s">
        <v>252</v>
      </c>
      <c r="M4" s="190" t="s">
        <v>94</v>
      </c>
      <c r="N4" s="204"/>
      <c r="O4" s="205" t="s">
        <v>97</v>
      </c>
      <c r="P4" s="202" t="s">
        <v>212</v>
      </c>
    </row>
    <row r="5" spans="1:16" ht="36" customHeight="1" thickTop="1" thickBot="1" x14ac:dyDescent="0.25">
      <c r="B5" s="189"/>
      <c r="C5" s="24" t="s">
        <v>95</v>
      </c>
      <c r="D5" s="24" t="s">
        <v>96</v>
      </c>
      <c r="E5" s="206"/>
      <c r="F5" s="203"/>
      <c r="H5" s="169" t="s">
        <v>95</v>
      </c>
      <c r="I5" s="169" t="s">
        <v>96</v>
      </c>
      <c r="J5" s="206"/>
      <c r="K5" s="203"/>
      <c r="M5" s="169" t="s">
        <v>95</v>
      </c>
      <c r="N5" s="169" t="s">
        <v>96</v>
      </c>
      <c r="O5" s="206"/>
      <c r="P5" s="203"/>
    </row>
    <row r="6" spans="1:16" ht="16.5" customHeight="1" thickTop="1" x14ac:dyDescent="0.2">
      <c r="B6" s="86" t="s">
        <v>147</v>
      </c>
      <c r="C6" s="87">
        <f>C7</f>
        <v>519938</v>
      </c>
      <c r="D6" s="87">
        <f>D7</f>
        <v>149558</v>
      </c>
      <c r="E6" s="87">
        <f>E7</f>
        <v>20816</v>
      </c>
      <c r="F6" s="87">
        <f>SUM(C6:E6)</f>
        <v>690312</v>
      </c>
      <c r="G6" s="109"/>
      <c r="H6" s="87">
        <f>H7</f>
        <v>314555</v>
      </c>
      <c r="I6" s="87">
        <f>I7</f>
        <v>92069</v>
      </c>
      <c r="J6" s="87">
        <f>J7</f>
        <v>12223</v>
      </c>
      <c r="K6" s="87">
        <f>SUM(H6:J6)</f>
        <v>418847</v>
      </c>
      <c r="M6" s="87">
        <f>M7</f>
        <v>205383</v>
      </c>
      <c r="N6" s="87">
        <f>N7</f>
        <v>57489</v>
      </c>
      <c r="O6" s="87">
        <f>O7</f>
        <v>8593</v>
      </c>
      <c r="P6" s="87">
        <f>SUM(M6:O6)</f>
        <v>271465</v>
      </c>
    </row>
    <row r="7" spans="1:16" ht="16.5" customHeight="1" thickBot="1" x14ac:dyDescent="0.25">
      <c r="B7" s="81" t="s">
        <v>99</v>
      </c>
      <c r="C7" s="77">
        <v>519938</v>
      </c>
      <c r="D7" s="77">
        <v>149558</v>
      </c>
      <c r="E7" s="77">
        <v>20816</v>
      </c>
      <c r="F7" s="77">
        <f t="shared" ref="F7:F19" si="0">SUM(C7:E7)</f>
        <v>690312</v>
      </c>
      <c r="G7" s="109"/>
      <c r="H7" s="77">
        <v>314555</v>
      </c>
      <c r="I7" s="77">
        <v>92069</v>
      </c>
      <c r="J7" s="77">
        <v>12223</v>
      </c>
      <c r="K7" s="77">
        <f t="shared" ref="K7:K17" si="1">SUM(H7:J7)</f>
        <v>418847</v>
      </c>
      <c r="M7" s="77">
        <v>205383</v>
      </c>
      <c r="N7" s="77">
        <v>57489</v>
      </c>
      <c r="O7" s="77">
        <v>8593</v>
      </c>
      <c r="P7" s="77">
        <f t="shared" ref="P7:P17" si="2">SUM(M7:O7)</f>
        <v>271465</v>
      </c>
    </row>
    <row r="8" spans="1:16" ht="16.5" customHeight="1" thickTop="1" thickBot="1" x14ac:dyDescent="0.25">
      <c r="B8" s="78" t="s">
        <v>100</v>
      </c>
      <c r="C8" s="72">
        <v>202931</v>
      </c>
      <c r="D8" s="72">
        <v>70546</v>
      </c>
      <c r="E8" s="72">
        <v>-40390</v>
      </c>
      <c r="F8" s="72">
        <f t="shared" si="0"/>
        <v>233087</v>
      </c>
      <c r="G8" s="109"/>
      <c r="H8" s="87">
        <v>148972</v>
      </c>
      <c r="I8" s="87">
        <v>50269</v>
      </c>
      <c r="J8" s="87">
        <v>-19862</v>
      </c>
      <c r="K8" s="72">
        <f t="shared" si="1"/>
        <v>179379</v>
      </c>
      <c r="M8" s="72">
        <v>53959</v>
      </c>
      <c r="N8" s="72">
        <v>20277</v>
      </c>
      <c r="O8" s="72">
        <v>-20528</v>
      </c>
      <c r="P8" s="72">
        <f t="shared" si="2"/>
        <v>53708</v>
      </c>
    </row>
    <row r="9" spans="1:16" ht="16.5" customHeight="1" thickTop="1" thickBot="1" x14ac:dyDescent="0.25">
      <c r="B9" s="78" t="s">
        <v>38</v>
      </c>
      <c r="C9" s="72">
        <v>180091</v>
      </c>
      <c r="D9" s="72">
        <v>65917</v>
      </c>
      <c r="E9" s="72">
        <v>-41203</v>
      </c>
      <c r="F9" s="72">
        <f t="shared" si="0"/>
        <v>204805</v>
      </c>
      <c r="G9" s="109"/>
      <c r="H9" s="87">
        <v>136880</v>
      </c>
      <c r="I9" s="87">
        <v>47823</v>
      </c>
      <c r="J9" s="87">
        <v>-20285</v>
      </c>
      <c r="K9" s="72">
        <f t="shared" si="1"/>
        <v>164418</v>
      </c>
      <c r="M9" s="72">
        <v>43211</v>
      </c>
      <c r="N9" s="72">
        <v>18094</v>
      </c>
      <c r="O9" s="72">
        <v>-20918</v>
      </c>
      <c r="P9" s="72">
        <f t="shared" si="2"/>
        <v>40387</v>
      </c>
    </row>
    <row r="10" spans="1:16" ht="16.5" customHeight="1" thickTop="1" thickBot="1" x14ac:dyDescent="0.25">
      <c r="B10" s="81" t="s">
        <v>14</v>
      </c>
      <c r="C10" s="77">
        <v>-59953</v>
      </c>
      <c r="D10" s="77">
        <v>-20089</v>
      </c>
      <c r="E10" s="27">
        <v>-2280</v>
      </c>
      <c r="F10" s="77">
        <f t="shared" si="0"/>
        <v>-82322</v>
      </c>
      <c r="G10" s="109"/>
      <c r="H10" s="77">
        <v>-29272</v>
      </c>
      <c r="I10" s="77">
        <v>-10009</v>
      </c>
      <c r="J10" s="77">
        <v>-1125</v>
      </c>
      <c r="K10" s="77">
        <f t="shared" si="1"/>
        <v>-40406</v>
      </c>
      <c r="M10" s="77">
        <v>-30681</v>
      </c>
      <c r="N10" s="77">
        <v>-10080</v>
      </c>
      <c r="O10" s="27">
        <v>-1155</v>
      </c>
      <c r="P10" s="77">
        <f t="shared" si="2"/>
        <v>-41916</v>
      </c>
    </row>
    <row r="11" spans="1:16" ht="16.5" customHeight="1" thickTop="1" thickBot="1" x14ac:dyDescent="0.25">
      <c r="B11" s="78" t="s">
        <v>101</v>
      </c>
      <c r="C11" s="72">
        <f>SUM(C9:C10)</f>
        <v>120138</v>
      </c>
      <c r="D11" s="72">
        <f>SUM(D9:D10)</f>
        <v>45828</v>
      </c>
      <c r="E11" s="72">
        <f>SUM(E9:E10)</f>
        <v>-43483</v>
      </c>
      <c r="F11" s="72">
        <f t="shared" si="0"/>
        <v>122483</v>
      </c>
      <c r="G11" s="109"/>
      <c r="H11" s="72">
        <f>SUM(H9:H10)</f>
        <v>107608</v>
      </c>
      <c r="I11" s="72">
        <f>SUM(I9:I10)</f>
        <v>37814</v>
      </c>
      <c r="J11" s="72">
        <f>SUM(J9:J10)</f>
        <v>-21410</v>
      </c>
      <c r="K11" s="72">
        <f t="shared" si="1"/>
        <v>124012</v>
      </c>
      <c r="M11" s="72">
        <f>SUM(M9:M10)</f>
        <v>12530</v>
      </c>
      <c r="N11" s="72">
        <f>SUM(N9:N10)</f>
        <v>8014</v>
      </c>
      <c r="O11" s="72">
        <f>SUM(O9:O10)</f>
        <v>-22073</v>
      </c>
      <c r="P11" s="72">
        <f t="shared" si="2"/>
        <v>-1529</v>
      </c>
    </row>
    <row r="12" spans="1:16" ht="16.5" customHeight="1" thickTop="1" thickBot="1" x14ac:dyDescent="0.25">
      <c r="B12" s="81" t="s">
        <v>102</v>
      </c>
      <c r="C12" s="77">
        <v>0</v>
      </c>
      <c r="D12" s="77">
        <v>0</v>
      </c>
      <c r="E12" s="77">
        <v>129451</v>
      </c>
      <c r="F12" s="77">
        <f t="shared" si="0"/>
        <v>129451</v>
      </c>
      <c r="G12" s="109"/>
      <c r="H12" s="77">
        <v>0</v>
      </c>
      <c r="I12" s="77">
        <v>0</v>
      </c>
      <c r="J12" s="77">
        <v>129310</v>
      </c>
      <c r="K12" s="77">
        <f t="shared" si="1"/>
        <v>129310</v>
      </c>
      <c r="M12" s="77">
        <v>0</v>
      </c>
      <c r="N12" s="77">
        <v>0</v>
      </c>
      <c r="O12" s="77">
        <v>141</v>
      </c>
      <c r="P12" s="77">
        <f t="shared" si="2"/>
        <v>141</v>
      </c>
    </row>
    <row r="13" spans="1:16" ht="16.5" customHeight="1" thickTop="1" thickBot="1" x14ac:dyDescent="0.25">
      <c r="B13" s="78" t="s">
        <v>103</v>
      </c>
      <c r="C13" s="72">
        <f>SUM(C11:C12)</f>
        <v>120138</v>
      </c>
      <c r="D13" s="72">
        <f>SUM(D11:D12)</f>
        <v>45828</v>
      </c>
      <c r="E13" s="72">
        <f>SUM(E11:E12)</f>
        <v>85968</v>
      </c>
      <c r="F13" s="72">
        <f t="shared" si="0"/>
        <v>251934</v>
      </c>
      <c r="G13" s="109"/>
      <c r="H13" s="72">
        <f>SUM(H11:H12)</f>
        <v>107608</v>
      </c>
      <c r="I13" s="72">
        <f>SUM(I11:I12)</f>
        <v>37814</v>
      </c>
      <c r="J13" s="72">
        <f>SUM(J11:J12)</f>
        <v>107900</v>
      </c>
      <c r="K13" s="72">
        <f t="shared" si="1"/>
        <v>253322</v>
      </c>
      <c r="M13" s="72">
        <f>SUM(M11:M12)</f>
        <v>12530</v>
      </c>
      <c r="N13" s="72">
        <f>SUM(N11:N12)</f>
        <v>8014</v>
      </c>
      <c r="O13" s="72">
        <f>SUM(O11:O12)</f>
        <v>-21932</v>
      </c>
      <c r="P13" s="72">
        <f t="shared" si="2"/>
        <v>-1388</v>
      </c>
    </row>
    <row r="14" spans="1:16" ht="13.5" hidden="1" customHeight="1" thickTop="1" thickBot="1" x14ac:dyDescent="0.25">
      <c r="B14" s="81" t="s">
        <v>42</v>
      </c>
      <c r="C14" s="77"/>
      <c r="D14" s="77"/>
      <c r="E14" s="77"/>
      <c r="F14" s="77">
        <f t="shared" si="0"/>
        <v>0</v>
      </c>
      <c r="G14" s="109"/>
      <c r="H14" s="77"/>
      <c r="I14" s="77"/>
      <c r="J14" s="77"/>
      <c r="K14" s="77">
        <f t="shared" si="1"/>
        <v>0</v>
      </c>
      <c r="M14" s="77"/>
      <c r="N14" s="77"/>
      <c r="O14" s="77"/>
      <c r="P14" s="77">
        <f t="shared" si="2"/>
        <v>0</v>
      </c>
    </row>
    <row r="15" spans="1:16" ht="16.5" customHeight="1" thickTop="1" thickBot="1" x14ac:dyDescent="0.25">
      <c r="B15" s="81" t="s">
        <v>104</v>
      </c>
      <c r="C15" s="77">
        <v>-616</v>
      </c>
      <c r="D15" s="77">
        <v>-392</v>
      </c>
      <c r="E15" s="77">
        <v>-5563</v>
      </c>
      <c r="F15" s="77">
        <f t="shared" si="0"/>
        <v>-6571</v>
      </c>
      <c r="G15" s="109"/>
      <c r="H15" s="77">
        <v>-380</v>
      </c>
      <c r="I15" s="77">
        <v>-225</v>
      </c>
      <c r="J15" s="77">
        <v>-2413</v>
      </c>
      <c r="K15" s="77">
        <f t="shared" si="1"/>
        <v>-3018</v>
      </c>
      <c r="M15" s="77">
        <v>-236</v>
      </c>
      <c r="N15" s="77">
        <v>-167</v>
      </c>
      <c r="O15" s="77">
        <v>-3150</v>
      </c>
      <c r="P15" s="77">
        <f t="shared" si="2"/>
        <v>-3553</v>
      </c>
    </row>
    <row r="16" spans="1:16" ht="16.5" customHeight="1" thickTop="1" thickBot="1" x14ac:dyDescent="0.25">
      <c r="B16" s="81" t="s">
        <v>8</v>
      </c>
      <c r="C16" s="77">
        <v>0</v>
      </c>
      <c r="D16" s="77">
        <v>0</v>
      </c>
      <c r="E16" s="77">
        <v>-30347</v>
      </c>
      <c r="F16" s="77">
        <f t="shared" si="0"/>
        <v>-30347</v>
      </c>
      <c r="G16" s="109"/>
      <c r="H16" s="77">
        <v>0</v>
      </c>
      <c r="I16" s="77">
        <v>0</v>
      </c>
      <c r="J16" s="77">
        <v>-30900</v>
      </c>
      <c r="K16" s="77">
        <f t="shared" si="1"/>
        <v>-30900</v>
      </c>
      <c r="M16" s="77">
        <v>0</v>
      </c>
      <c r="N16" s="77">
        <v>0</v>
      </c>
      <c r="O16" s="77">
        <v>553</v>
      </c>
      <c r="P16" s="77">
        <f t="shared" si="2"/>
        <v>553</v>
      </c>
    </row>
    <row r="17" spans="2:16" ht="16.5" customHeight="1" thickTop="1" thickBot="1" x14ac:dyDescent="0.25">
      <c r="B17" s="78" t="s">
        <v>11</v>
      </c>
      <c r="C17" s="72">
        <f>SUM(C13:C16)</f>
        <v>119522</v>
      </c>
      <c r="D17" s="72">
        <f>SUM(D13:D16)</f>
        <v>45436</v>
      </c>
      <c r="E17" s="72">
        <f>SUM(E13:E16)</f>
        <v>50058</v>
      </c>
      <c r="F17" s="72">
        <f t="shared" si="0"/>
        <v>215016</v>
      </c>
      <c r="G17" s="109"/>
      <c r="H17" s="72">
        <f>SUM(H13:H16)</f>
        <v>107228</v>
      </c>
      <c r="I17" s="72">
        <f>SUM(I13:I16)</f>
        <v>37589</v>
      </c>
      <c r="J17" s="72">
        <f>SUM(J13:J16)</f>
        <v>74587</v>
      </c>
      <c r="K17" s="72">
        <f t="shared" si="1"/>
        <v>219404</v>
      </c>
      <c r="M17" s="72">
        <f>SUM(M13:M16)</f>
        <v>12294</v>
      </c>
      <c r="N17" s="72">
        <f>SUM(N13:N16)</f>
        <v>7847</v>
      </c>
      <c r="O17" s="72">
        <f>SUM(O13:O16)</f>
        <v>-24529</v>
      </c>
      <c r="P17" s="72">
        <f t="shared" si="2"/>
        <v>-4388</v>
      </c>
    </row>
    <row r="18" spans="2:16" ht="13.5" thickTop="1" thickBot="1" x14ac:dyDescent="0.25">
      <c r="B18" s="82"/>
      <c r="C18" s="88"/>
      <c r="D18" s="88"/>
      <c r="E18" s="88"/>
      <c r="F18" s="88"/>
      <c r="G18" s="109"/>
      <c r="H18" s="88"/>
      <c r="I18" s="88"/>
      <c r="J18" s="88"/>
      <c r="K18" s="88"/>
      <c r="M18" s="88"/>
      <c r="N18" s="88"/>
      <c r="O18" s="88"/>
      <c r="P18" s="88"/>
    </row>
    <row r="19" spans="2:16" ht="16.5" customHeight="1" thickTop="1" thickBot="1" x14ac:dyDescent="0.25">
      <c r="B19" s="81" t="s">
        <v>105</v>
      </c>
      <c r="C19" s="89">
        <v>56531</v>
      </c>
      <c r="D19" s="89">
        <v>35444</v>
      </c>
      <c r="E19" s="89">
        <v>1569</v>
      </c>
      <c r="F19" s="89">
        <f t="shared" si="0"/>
        <v>93544</v>
      </c>
      <c r="G19" s="109"/>
      <c r="H19" s="77">
        <v>33507</v>
      </c>
      <c r="I19" s="77">
        <v>18245</v>
      </c>
      <c r="J19" s="77">
        <v>1046</v>
      </c>
      <c r="K19" s="89">
        <f t="shared" ref="K19" si="3">SUM(H19:J19)</f>
        <v>52798</v>
      </c>
      <c r="M19" s="89">
        <v>23024</v>
      </c>
      <c r="N19" s="89">
        <v>17199</v>
      </c>
      <c r="O19" s="89">
        <v>523</v>
      </c>
      <c r="P19" s="89">
        <f t="shared" ref="P19" si="4">SUM(M19:O19)</f>
        <v>40746</v>
      </c>
    </row>
    <row r="20" spans="2:16" ht="12.75" thickTop="1" x14ac:dyDescent="0.2">
      <c r="B20" s="90"/>
    </row>
    <row r="21" spans="2:16" ht="12.75" thickBot="1" x14ac:dyDescent="0.25">
      <c r="B21" s="90"/>
    </row>
    <row r="22" spans="2:16" ht="17.100000000000001" customHeight="1" thickTop="1" thickBot="1" x14ac:dyDescent="0.25">
      <c r="B22" s="188"/>
      <c r="C22" s="190" t="s">
        <v>94</v>
      </c>
      <c r="D22" s="204"/>
      <c r="E22" s="205" t="s">
        <v>97</v>
      </c>
      <c r="F22" s="202" t="s">
        <v>254</v>
      </c>
      <c r="H22" s="190" t="s">
        <v>94</v>
      </c>
      <c r="I22" s="204"/>
      <c r="J22" s="205" t="s">
        <v>97</v>
      </c>
      <c r="K22" s="202" t="s">
        <v>255</v>
      </c>
      <c r="M22" s="190" t="s">
        <v>94</v>
      </c>
      <c r="N22" s="204"/>
      <c r="O22" s="205" t="s">
        <v>97</v>
      </c>
      <c r="P22" s="202" t="s">
        <v>187</v>
      </c>
    </row>
    <row r="23" spans="2:16" ht="38.25" customHeight="1" thickTop="1" thickBot="1" x14ac:dyDescent="0.25">
      <c r="B23" s="189"/>
      <c r="C23" s="154" t="s">
        <v>95</v>
      </c>
      <c r="D23" s="154" t="s">
        <v>96</v>
      </c>
      <c r="E23" s="206"/>
      <c r="F23" s="203"/>
      <c r="H23" s="169" t="s">
        <v>95</v>
      </c>
      <c r="I23" s="169" t="s">
        <v>96</v>
      </c>
      <c r="J23" s="206"/>
      <c r="K23" s="203"/>
      <c r="M23" s="169" t="s">
        <v>95</v>
      </c>
      <c r="N23" s="169" t="s">
        <v>96</v>
      </c>
      <c r="O23" s="206"/>
      <c r="P23" s="203"/>
    </row>
    <row r="24" spans="2:16" ht="16.5" customHeight="1" thickTop="1" x14ac:dyDescent="0.2">
      <c r="B24" s="86" t="s">
        <v>98</v>
      </c>
      <c r="C24" s="87">
        <f>C25</f>
        <v>516590</v>
      </c>
      <c r="D24" s="87">
        <f>D25</f>
        <v>147023</v>
      </c>
      <c r="E24" s="87">
        <f>E25</f>
        <v>15917</v>
      </c>
      <c r="F24" s="87">
        <f>SUM(C24:E24)</f>
        <v>679530</v>
      </c>
      <c r="H24" s="87">
        <f>H25</f>
        <v>313421</v>
      </c>
      <c r="I24" s="87">
        <f>I25</f>
        <v>91519</v>
      </c>
      <c r="J24" s="87">
        <f>J25</f>
        <v>8639</v>
      </c>
      <c r="K24" s="87">
        <f>SUM(H24:J24)</f>
        <v>413579</v>
      </c>
      <c r="M24" s="87">
        <f>M25</f>
        <v>203169</v>
      </c>
      <c r="N24" s="87">
        <f>N25</f>
        <v>55504</v>
      </c>
      <c r="O24" s="87">
        <f>O25</f>
        <v>7278</v>
      </c>
      <c r="P24" s="87">
        <f>SUM(M24:O24)</f>
        <v>265951</v>
      </c>
    </row>
    <row r="25" spans="2:16" ht="16.5" customHeight="1" thickBot="1" x14ac:dyDescent="0.25">
      <c r="B25" s="81" t="s">
        <v>99</v>
      </c>
      <c r="C25" s="77">
        <v>516590</v>
      </c>
      <c r="D25" s="77">
        <v>147023</v>
      </c>
      <c r="E25" s="77">
        <v>15917</v>
      </c>
      <c r="F25" s="77">
        <f t="shared" ref="F25:F35" si="5">SUM(C25:E25)</f>
        <v>679530</v>
      </c>
      <c r="H25" s="77">
        <v>313421</v>
      </c>
      <c r="I25" s="77">
        <v>91519</v>
      </c>
      <c r="J25" s="77">
        <v>8639</v>
      </c>
      <c r="K25" s="77">
        <f t="shared" ref="K25:K35" si="6">SUM(H25:J25)</f>
        <v>413579</v>
      </c>
      <c r="M25" s="77">
        <v>203169</v>
      </c>
      <c r="N25" s="77">
        <v>55504</v>
      </c>
      <c r="O25" s="77">
        <v>7278</v>
      </c>
      <c r="P25" s="77">
        <f t="shared" ref="P25:P35" si="7">SUM(M25:O25)</f>
        <v>265951</v>
      </c>
    </row>
    <row r="26" spans="2:16" ht="16.5" customHeight="1" thickTop="1" thickBot="1" x14ac:dyDescent="0.25">
      <c r="B26" s="78" t="s">
        <v>100</v>
      </c>
      <c r="C26" s="72">
        <v>206538</v>
      </c>
      <c r="D26" s="72">
        <v>71280</v>
      </c>
      <c r="E26" s="72">
        <v>-40717</v>
      </c>
      <c r="F26" s="72">
        <f t="shared" si="5"/>
        <v>237101</v>
      </c>
      <c r="H26" s="87">
        <v>149935</v>
      </c>
      <c r="I26" s="87">
        <v>51428</v>
      </c>
      <c r="J26" s="87">
        <v>-21167</v>
      </c>
      <c r="K26" s="72">
        <f t="shared" si="6"/>
        <v>180196</v>
      </c>
      <c r="M26" s="72">
        <v>56603</v>
      </c>
      <c r="N26" s="72">
        <v>19852</v>
      </c>
      <c r="O26" s="72">
        <v>-19550</v>
      </c>
      <c r="P26" s="72">
        <f t="shared" si="7"/>
        <v>56905</v>
      </c>
    </row>
    <row r="27" spans="2:16" ht="16.5" customHeight="1" thickTop="1" thickBot="1" x14ac:dyDescent="0.25">
      <c r="B27" s="78" t="s">
        <v>38</v>
      </c>
      <c r="C27" s="72">
        <v>176303</v>
      </c>
      <c r="D27" s="72">
        <v>66823</v>
      </c>
      <c r="E27" s="72">
        <v>-40955</v>
      </c>
      <c r="F27" s="72">
        <f t="shared" si="5"/>
        <v>202171</v>
      </c>
      <c r="H27" s="87">
        <v>135710</v>
      </c>
      <c r="I27" s="87">
        <v>49248</v>
      </c>
      <c r="J27" s="87">
        <v>-20915</v>
      </c>
      <c r="K27" s="72">
        <f t="shared" si="6"/>
        <v>164043</v>
      </c>
      <c r="M27" s="72">
        <v>40593</v>
      </c>
      <c r="N27" s="72">
        <v>17575</v>
      </c>
      <c r="O27" s="72">
        <v>-20040</v>
      </c>
      <c r="P27" s="72">
        <f t="shared" si="7"/>
        <v>38128</v>
      </c>
    </row>
    <row r="28" spans="2:16" ht="16.5" customHeight="1" thickTop="1" thickBot="1" x14ac:dyDescent="0.25">
      <c r="B28" s="81" t="s">
        <v>14</v>
      </c>
      <c r="C28" s="77">
        <v>-58021</v>
      </c>
      <c r="D28" s="77">
        <v>-21857</v>
      </c>
      <c r="E28" s="27">
        <v>-2308</v>
      </c>
      <c r="F28" s="77">
        <f t="shared" si="5"/>
        <v>-82186</v>
      </c>
      <c r="H28" s="77">
        <v>-28677</v>
      </c>
      <c r="I28" s="77">
        <v>-10750</v>
      </c>
      <c r="J28" s="77">
        <v>-1157</v>
      </c>
      <c r="K28" s="77">
        <f t="shared" si="6"/>
        <v>-40584</v>
      </c>
      <c r="M28" s="77">
        <v>-29344</v>
      </c>
      <c r="N28" s="77">
        <v>-11107</v>
      </c>
      <c r="O28" s="27">
        <v>-1151</v>
      </c>
      <c r="P28" s="77">
        <f t="shared" si="7"/>
        <v>-41602</v>
      </c>
    </row>
    <row r="29" spans="2:16" ht="16.5" customHeight="1" thickTop="1" thickBot="1" x14ac:dyDescent="0.25">
      <c r="B29" s="78" t="s">
        <v>101</v>
      </c>
      <c r="C29" s="72">
        <f>SUM(C27:C28)</f>
        <v>118282</v>
      </c>
      <c r="D29" s="72">
        <f>SUM(D27:D28)</f>
        <v>44966</v>
      </c>
      <c r="E29" s="72">
        <f>SUM(E27:E28)</f>
        <v>-43263</v>
      </c>
      <c r="F29" s="72">
        <f t="shared" si="5"/>
        <v>119985</v>
      </c>
      <c r="H29" s="72">
        <f>SUM(H27:H28)</f>
        <v>107033</v>
      </c>
      <c r="I29" s="72">
        <f>SUM(I27:I28)</f>
        <v>38498</v>
      </c>
      <c r="J29" s="72">
        <f>SUM(J27:J28)</f>
        <v>-22072</v>
      </c>
      <c r="K29" s="72">
        <f t="shared" si="6"/>
        <v>123459</v>
      </c>
      <c r="M29" s="72">
        <f>SUM(M27:M28)</f>
        <v>11249</v>
      </c>
      <c r="N29" s="72">
        <f>SUM(N27:N28)</f>
        <v>6468</v>
      </c>
      <c r="O29" s="72">
        <f>SUM(O27:O28)</f>
        <v>-21191</v>
      </c>
      <c r="P29" s="72">
        <f t="shared" si="7"/>
        <v>-3474</v>
      </c>
    </row>
    <row r="30" spans="2:16" ht="16.5" customHeight="1" thickTop="1" thickBot="1" x14ac:dyDescent="0.25">
      <c r="B30" s="81" t="s">
        <v>102</v>
      </c>
      <c r="C30" s="77">
        <v>0</v>
      </c>
      <c r="D30" s="77">
        <v>0</v>
      </c>
      <c r="E30" s="77">
        <v>1084</v>
      </c>
      <c r="F30" s="77">
        <f t="shared" si="5"/>
        <v>1084</v>
      </c>
      <c r="H30" s="77">
        <v>0</v>
      </c>
      <c r="I30" s="77">
        <v>0</v>
      </c>
      <c r="J30" s="77">
        <v>-2025</v>
      </c>
      <c r="K30" s="77">
        <f t="shared" si="6"/>
        <v>-2025</v>
      </c>
      <c r="M30" s="77">
        <v>0</v>
      </c>
      <c r="N30" s="77">
        <v>0</v>
      </c>
      <c r="O30" s="77">
        <v>3109</v>
      </c>
      <c r="P30" s="77">
        <f t="shared" si="7"/>
        <v>3109</v>
      </c>
    </row>
    <row r="31" spans="2:16" ht="17.25" customHeight="1" thickTop="1" thickBot="1" x14ac:dyDescent="0.25">
      <c r="B31" s="78" t="s">
        <v>103</v>
      </c>
      <c r="C31" s="72">
        <f>SUM(C29:C30)</f>
        <v>118282</v>
      </c>
      <c r="D31" s="72">
        <f>SUM(D29:D30)</f>
        <v>44966</v>
      </c>
      <c r="E31" s="72">
        <f>SUM(E29:E30)</f>
        <v>-42179</v>
      </c>
      <c r="F31" s="72">
        <f t="shared" si="5"/>
        <v>121069</v>
      </c>
      <c r="H31" s="72">
        <f>SUM(H29:H30)</f>
        <v>107033</v>
      </c>
      <c r="I31" s="72">
        <f>SUM(I29:I30)</f>
        <v>38498</v>
      </c>
      <c r="J31" s="72">
        <f>SUM(J29:J30)</f>
        <v>-24097</v>
      </c>
      <c r="K31" s="72">
        <f t="shared" si="6"/>
        <v>121434</v>
      </c>
      <c r="M31" s="72">
        <f>SUM(M29:M30)</f>
        <v>11249</v>
      </c>
      <c r="N31" s="72">
        <f>SUM(N29:N30)</f>
        <v>6468</v>
      </c>
      <c r="O31" s="72">
        <f>SUM(O29:O30)</f>
        <v>-18082</v>
      </c>
      <c r="P31" s="72">
        <f t="shared" si="7"/>
        <v>-365</v>
      </c>
    </row>
    <row r="32" spans="2:16" ht="17.25" hidden="1" customHeight="1" thickTop="1" thickBot="1" x14ac:dyDescent="0.25">
      <c r="B32" s="81" t="s">
        <v>42</v>
      </c>
      <c r="C32" s="77"/>
      <c r="D32" s="77"/>
      <c r="E32" s="77"/>
      <c r="F32" s="77">
        <f t="shared" si="5"/>
        <v>0</v>
      </c>
      <c r="H32" s="77"/>
      <c r="I32" s="77"/>
      <c r="J32" s="77"/>
      <c r="K32" s="77">
        <f t="shared" si="6"/>
        <v>0</v>
      </c>
      <c r="M32" s="77"/>
      <c r="N32" s="77"/>
      <c r="O32" s="77"/>
      <c r="P32" s="77">
        <f t="shared" si="7"/>
        <v>0</v>
      </c>
    </row>
    <row r="33" spans="2:16" ht="17.25" customHeight="1" thickTop="1" thickBot="1" x14ac:dyDescent="0.25">
      <c r="B33" s="81" t="s">
        <v>104</v>
      </c>
      <c r="C33" s="77">
        <v>-662</v>
      </c>
      <c r="D33" s="77">
        <v>-421</v>
      </c>
      <c r="E33" s="77">
        <v>-15169</v>
      </c>
      <c r="F33" s="77">
        <f t="shared" si="5"/>
        <v>-16252</v>
      </c>
      <c r="H33" s="77">
        <v>-478</v>
      </c>
      <c r="I33" s="77">
        <v>-45</v>
      </c>
      <c r="J33" s="77">
        <v>-3937</v>
      </c>
      <c r="K33" s="77">
        <f t="shared" si="6"/>
        <v>-4460</v>
      </c>
      <c r="M33" s="77">
        <v>-184</v>
      </c>
      <c r="N33" s="77">
        <v>-376</v>
      </c>
      <c r="O33" s="77">
        <v>-11232</v>
      </c>
      <c r="P33" s="77">
        <f t="shared" si="7"/>
        <v>-11792</v>
      </c>
    </row>
    <row r="34" spans="2:16" ht="16.5" customHeight="1" thickTop="1" thickBot="1" x14ac:dyDescent="0.25">
      <c r="B34" s="81" t="s">
        <v>8</v>
      </c>
      <c r="C34" s="77">
        <v>0</v>
      </c>
      <c r="D34" s="77">
        <v>0</v>
      </c>
      <c r="E34" s="77">
        <v>-22546</v>
      </c>
      <c r="F34" s="77">
        <f t="shared" si="5"/>
        <v>-22546</v>
      </c>
      <c r="H34" s="77">
        <v>0</v>
      </c>
      <c r="I34" s="77">
        <v>0</v>
      </c>
      <c r="J34" s="77">
        <v>-23542</v>
      </c>
      <c r="K34" s="77">
        <f t="shared" si="6"/>
        <v>-23542</v>
      </c>
      <c r="M34" s="77">
        <v>0</v>
      </c>
      <c r="N34" s="77">
        <v>0</v>
      </c>
      <c r="O34" s="77">
        <v>996</v>
      </c>
      <c r="P34" s="77">
        <f t="shared" si="7"/>
        <v>996</v>
      </c>
    </row>
    <row r="35" spans="2:16" ht="16.5" customHeight="1" thickTop="1" thickBot="1" x14ac:dyDescent="0.25">
      <c r="B35" s="78" t="s">
        <v>11</v>
      </c>
      <c r="C35" s="72">
        <f>SUM(C31:C34)</f>
        <v>117620</v>
      </c>
      <c r="D35" s="72">
        <f>SUM(D31:D34)</f>
        <v>44545</v>
      </c>
      <c r="E35" s="72">
        <f>SUM(E31:E34)</f>
        <v>-79894</v>
      </c>
      <c r="F35" s="72">
        <f t="shared" si="5"/>
        <v>82271</v>
      </c>
      <c r="H35" s="72">
        <f>SUM(H31:H34)</f>
        <v>106555</v>
      </c>
      <c r="I35" s="72">
        <f>SUM(I31:I34)</f>
        <v>38453</v>
      </c>
      <c r="J35" s="72">
        <f>SUM(J31:J34)</f>
        <v>-51576</v>
      </c>
      <c r="K35" s="72">
        <f t="shared" si="6"/>
        <v>93432</v>
      </c>
      <c r="M35" s="72">
        <f>SUM(M31:M34)</f>
        <v>11065</v>
      </c>
      <c r="N35" s="72">
        <f>SUM(N31:N34)</f>
        <v>6092</v>
      </c>
      <c r="O35" s="72">
        <f>SUM(O31:O34)</f>
        <v>-28318</v>
      </c>
      <c r="P35" s="72">
        <f t="shared" si="7"/>
        <v>-11161</v>
      </c>
    </row>
    <row r="36" spans="2:16" ht="13.5" thickTop="1" thickBot="1" x14ac:dyDescent="0.25">
      <c r="B36" s="81"/>
      <c r="C36" s="88"/>
      <c r="D36" s="88"/>
      <c r="E36" s="88"/>
      <c r="F36" s="88"/>
      <c r="H36" s="88"/>
      <c r="I36" s="88"/>
      <c r="J36" s="88"/>
      <c r="K36" s="88"/>
      <c r="M36" s="88"/>
      <c r="N36" s="88"/>
      <c r="O36" s="88"/>
      <c r="P36" s="88"/>
    </row>
    <row r="37" spans="2:16" ht="16.5" customHeight="1" thickTop="1" thickBot="1" x14ac:dyDescent="0.25">
      <c r="B37" s="81" t="s">
        <v>105</v>
      </c>
      <c r="C37" s="89">
        <v>416195</v>
      </c>
      <c r="D37" s="89">
        <v>101561</v>
      </c>
      <c r="E37" s="89">
        <v>729</v>
      </c>
      <c r="F37" s="89">
        <f t="shared" ref="F37" si="8">SUM(C37:E37)</f>
        <v>518485</v>
      </c>
      <c r="H37" s="77">
        <v>201976</v>
      </c>
      <c r="I37" s="77">
        <v>7041</v>
      </c>
      <c r="J37" s="77">
        <v>363</v>
      </c>
      <c r="K37" s="89">
        <f t="shared" ref="K37" si="9">SUM(H37:J37)</f>
        <v>209380</v>
      </c>
      <c r="M37" s="89">
        <v>214219</v>
      </c>
      <c r="N37" s="89">
        <v>94520</v>
      </c>
      <c r="O37" s="89">
        <v>366</v>
      </c>
      <c r="P37" s="89">
        <f t="shared" ref="P37" si="10">SUM(M37:O37)</f>
        <v>309105</v>
      </c>
    </row>
    <row r="38" spans="2:16" ht="12.75" thickTop="1" x14ac:dyDescent="0.2"/>
  </sheetData>
  <mergeCells count="20">
    <mergeCell ref="M4:N4"/>
    <mergeCell ref="O4:O5"/>
    <mergeCell ref="P4:P5"/>
    <mergeCell ref="M22:N22"/>
    <mergeCell ref="O22:O23"/>
    <mergeCell ref="P22:P23"/>
    <mergeCell ref="H4:I4"/>
    <mergeCell ref="J4:J5"/>
    <mergeCell ref="K4:K5"/>
    <mergeCell ref="H22:I22"/>
    <mergeCell ref="J22:J23"/>
    <mergeCell ref="K22:K23"/>
    <mergeCell ref="F4:F5"/>
    <mergeCell ref="F22:F23"/>
    <mergeCell ref="B22:B23"/>
    <mergeCell ref="B4:B5"/>
    <mergeCell ref="C4:D4"/>
    <mergeCell ref="E4:E5"/>
    <mergeCell ref="C22:D22"/>
    <mergeCell ref="E22:E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25"/>
  <sheetViews>
    <sheetView showGridLines="0" workbookViewId="0">
      <selection activeCell="B3" sqref="B3"/>
    </sheetView>
  </sheetViews>
  <sheetFormatPr defaultRowHeight="15.75" outlineLevelCol="1" x14ac:dyDescent="0.25"/>
  <cols>
    <col min="1" max="1" width="5" style="29" customWidth="1"/>
    <col min="2" max="2" width="55.25" style="23" customWidth="1"/>
    <col min="3" max="6" width="12.75" style="29" customWidth="1"/>
    <col min="7" max="7" width="15.125" style="29" customWidth="1"/>
    <col min="8" max="8" width="17.125" style="29" customWidth="1"/>
    <col min="9" max="9" width="3.625" style="29" hidden="1" customWidth="1" outlineLevel="1"/>
    <col min="10" max="13" width="12.75" style="29" hidden="1" customWidth="1" outlineLevel="1"/>
    <col min="14" max="14" width="15.125" style="29" hidden="1" customWidth="1" outlineLevel="1"/>
    <col min="15" max="15" width="17.125" style="29" hidden="1" customWidth="1" outlineLevel="1"/>
    <col min="16" max="16" width="3.625" hidden="1" customWidth="1" outlineLevel="1"/>
    <col min="17" max="20" width="12.75" style="29" hidden="1" customWidth="1" outlineLevel="1"/>
    <col min="21" max="21" width="15.125" style="29" hidden="1" customWidth="1" outlineLevel="1"/>
    <col min="22" max="22" width="17.125" style="29" hidden="1" customWidth="1" outlineLevel="1"/>
    <col min="23" max="23" width="9" collapsed="1"/>
  </cols>
  <sheetData>
    <row r="1" spans="1:22" x14ac:dyDescent="0.25">
      <c r="A1" s="107" t="s">
        <v>9</v>
      </c>
    </row>
    <row r="2" spans="1:22" x14ac:dyDescent="0.25">
      <c r="A2" s="108"/>
    </row>
    <row r="3" spans="1:22" ht="18.75" thickBot="1" x14ac:dyDescent="0.3">
      <c r="A3" s="108"/>
      <c r="B3" s="15" t="s">
        <v>193</v>
      </c>
    </row>
    <row r="4" spans="1:22" ht="17.25" customHeight="1" thickTop="1" thickBot="1" x14ac:dyDescent="0.3">
      <c r="B4" s="188"/>
      <c r="C4" s="190" t="s">
        <v>193</v>
      </c>
      <c r="D4" s="191"/>
      <c r="E4" s="191"/>
      <c r="F4" s="204"/>
      <c r="G4" s="205" t="s">
        <v>194</v>
      </c>
      <c r="H4" s="202" t="s">
        <v>253</v>
      </c>
      <c r="J4" s="191" t="s">
        <v>193</v>
      </c>
      <c r="K4" s="191"/>
      <c r="L4" s="191"/>
      <c r="M4" s="204"/>
      <c r="N4" s="205" t="s">
        <v>194</v>
      </c>
      <c r="O4" s="202" t="s">
        <v>252</v>
      </c>
      <c r="Q4" s="191" t="s">
        <v>193</v>
      </c>
      <c r="R4" s="191"/>
      <c r="S4" s="191"/>
      <c r="T4" s="204"/>
      <c r="U4" s="205" t="s">
        <v>194</v>
      </c>
      <c r="V4" s="202" t="s">
        <v>212</v>
      </c>
    </row>
    <row r="5" spans="1:22" ht="30" customHeight="1" thickTop="1" thickBot="1" x14ac:dyDescent="0.3">
      <c r="B5" s="189"/>
      <c r="C5" s="155" t="s">
        <v>106</v>
      </c>
      <c r="D5" s="155" t="s">
        <v>107</v>
      </c>
      <c r="E5" s="155" t="s">
        <v>108</v>
      </c>
      <c r="F5" s="155" t="s">
        <v>109</v>
      </c>
      <c r="G5" s="206"/>
      <c r="H5" s="203"/>
      <c r="J5" s="169" t="s">
        <v>106</v>
      </c>
      <c r="K5" s="169" t="s">
        <v>107</v>
      </c>
      <c r="L5" s="169" t="s">
        <v>108</v>
      </c>
      <c r="M5" s="169" t="s">
        <v>109</v>
      </c>
      <c r="N5" s="206"/>
      <c r="O5" s="203"/>
      <c r="Q5" s="169" t="s">
        <v>106</v>
      </c>
      <c r="R5" s="169" t="s">
        <v>107</v>
      </c>
      <c r="S5" s="169" t="s">
        <v>108</v>
      </c>
      <c r="T5" s="169" t="s">
        <v>109</v>
      </c>
      <c r="U5" s="206"/>
      <c r="V5" s="203"/>
    </row>
    <row r="6" spans="1:22" ht="16.5" thickTop="1" x14ac:dyDescent="0.25">
      <c r="B6" s="86" t="s">
        <v>147</v>
      </c>
      <c r="C6" s="87">
        <f>SUM(C7:C8)</f>
        <v>429600</v>
      </c>
      <c r="D6" s="87">
        <f t="shared" ref="D6:G6" si="0">SUM(D7:D8)</f>
        <v>158864</v>
      </c>
      <c r="E6" s="87">
        <f t="shared" si="0"/>
        <v>56714</v>
      </c>
      <c r="F6" s="87">
        <f t="shared" si="0"/>
        <v>45643</v>
      </c>
      <c r="G6" s="87">
        <f t="shared" si="0"/>
        <v>-509</v>
      </c>
      <c r="H6" s="87">
        <f t="shared" ref="H6:H12" si="1">SUM(C6:G6)</f>
        <v>690312</v>
      </c>
      <c r="I6" s="131"/>
      <c r="J6" s="87">
        <f>SUM(J7:J8)</f>
        <v>257675</v>
      </c>
      <c r="K6" s="87">
        <f t="shared" ref="K6:N6" si="2">SUM(K7:K8)</f>
        <v>98584</v>
      </c>
      <c r="L6" s="87">
        <f t="shared" si="2"/>
        <v>36453</v>
      </c>
      <c r="M6" s="87">
        <f t="shared" si="2"/>
        <v>26428</v>
      </c>
      <c r="N6" s="87">
        <f t="shared" si="2"/>
        <v>-293</v>
      </c>
      <c r="O6" s="87">
        <f t="shared" ref="O6:O13" si="3">SUM(J6:N6)</f>
        <v>418847</v>
      </c>
      <c r="Q6" s="87">
        <f>SUM(Q7:Q8)</f>
        <v>171925</v>
      </c>
      <c r="R6" s="87">
        <f t="shared" ref="R6:U6" si="4">SUM(R7:R8)</f>
        <v>60280</v>
      </c>
      <c r="S6" s="87">
        <f t="shared" si="4"/>
        <v>20261</v>
      </c>
      <c r="T6" s="87">
        <f t="shared" si="4"/>
        <v>19215</v>
      </c>
      <c r="U6" s="87">
        <f t="shared" si="4"/>
        <v>-216</v>
      </c>
      <c r="V6" s="87">
        <f t="shared" ref="V6:V13" si="5">SUM(Q6:U6)</f>
        <v>271465</v>
      </c>
    </row>
    <row r="7" spans="1:22" ht="16.5" thickBot="1" x14ac:dyDescent="0.3">
      <c r="B7" s="81" t="s">
        <v>99</v>
      </c>
      <c r="C7" s="77">
        <v>429091</v>
      </c>
      <c r="D7" s="77">
        <v>158864</v>
      </c>
      <c r="E7" s="77">
        <v>56714</v>
      </c>
      <c r="F7" s="77">
        <v>45643</v>
      </c>
      <c r="G7" s="77">
        <v>0</v>
      </c>
      <c r="H7" s="77">
        <f t="shared" si="1"/>
        <v>690312</v>
      </c>
      <c r="I7" s="109"/>
      <c r="J7" s="77">
        <v>257382</v>
      </c>
      <c r="K7" s="77">
        <v>98584</v>
      </c>
      <c r="L7" s="77">
        <v>36453</v>
      </c>
      <c r="M7" s="77">
        <v>26428</v>
      </c>
      <c r="N7" s="77">
        <v>0</v>
      </c>
      <c r="O7" s="77">
        <f t="shared" si="3"/>
        <v>418847</v>
      </c>
      <c r="Q7" s="77">
        <v>171709</v>
      </c>
      <c r="R7" s="77">
        <v>60280</v>
      </c>
      <c r="S7" s="77">
        <v>20261</v>
      </c>
      <c r="T7" s="77">
        <v>19215</v>
      </c>
      <c r="U7" s="77">
        <v>0</v>
      </c>
      <c r="V7" s="77">
        <f t="shared" si="5"/>
        <v>271465</v>
      </c>
    </row>
    <row r="8" spans="1:22" ht="17.25" thickTop="1" thickBot="1" x14ac:dyDescent="0.3">
      <c r="B8" s="81" t="s">
        <v>195</v>
      </c>
      <c r="C8" s="77">
        <v>509</v>
      </c>
      <c r="D8" s="77">
        <v>0</v>
      </c>
      <c r="E8" s="77">
        <v>0</v>
      </c>
      <c r="F8" s="77">
        <v>0</v>
      </c>
      <c r="G8" s="77">
        <v>-509</v>
      </c>
      <c r="H8" s="77">
        <f t="shared" si="1"/>
        <v>0</v>
      </c>
      <c r="I8" s="109"/>
      <c r="J8" s="77">
        <v>293</v>
      </c>
      <c r="K8" s="77">
        <v>0</v>
      </c>
      <c r="L8" s="77">
        <v>0</v>
      </c>
      <c r="M8" s="77">
        <v>0</v>
      </c>
      <c r="N8" s="77">
        <v>-293</v>
      </c>
      <c r="O8" s="77">
        <f t="shared" si="3"/>
        <v>0</v>
      </c>
      <c r="Q8" s="77">
        <v>216</v>
      </c>
      <c r="R8" s="77">
        <v>0</v>
      </c>
      <c r="S8" s="77">
        <v>0</v>
      </c>
      <c r="T8" s="77">
        <v>0</v>
      </c>
      <c r="U8" s="77">
        <v>-216</v>
      </c>
      <c r="V8" s="77">
        <f t="shared" si="5"/>
        <v>0</v>
      </c>
    </row>
    <row r="9" spans="1:22" ht="17.25" thickTop="1" thickBot="1" x14ac:dyDescent="0.3">
      <c r="B9" s="78" t="s">
        <v>100</v>
      </c>
      <c r="C9" s="72">
        <v>134447</v>
      </c>
      <c r="D9" s="72">
        <v>57806</v>
      </c>
      <c r="E9" s="72">
        <v>23714</v>
      </c>
      <c r="F9" s="72">
        <v>17123</v>
      </c>
      <c r="G9" s="72">
        <v>-3</v>
      </c>
      <c r="H9" s="72">
        <f t="shared" si="1"/>
        <v>233087</v>
      </c>
      <c r="I9" s="131"/>
      <c r="J9" s="72">
        <v>104201</v>
      </c>
      <c r="K9" s="72">
        <v>45311</v>
      </c>
      <c r="L9" s="72">
        <v>18887</v>
      </c>
      <c r="M9" s="72">
        <v>10981</v>
      </c>
      <c r="N9" s="72">
        <v>-1</v>
      </c>
      <c r="O9" s="72">
        <f t="shared" si="3"/>
        <v>179379</v>
      </c>
      <c r="Q9" s="72">
        <v>30246</v>
      </c>
      <c r="R9" s="72">
        <v>12495</v>
      </c>
      <c r="S9" s="72">
        <v>4827</v>
      </c>
      <c r="T9" s="72">
        <v>6142</v>
      </c>
      <c r="U9" s="72">
        <v>-2</v>
      </c>
      <c r="V9" s="72">
        <f t="shared" si="5"/>
        <v>53708</v>
      </c>
    </row>
    <row r="10" spans="1:22" ht="17.25" thickTop="1" thickBot="1" x14ac:dyDescent="0.3">
      <c r="B10" s="78" t="s">
        <v>38</v>
      </c>
      <c r="C10" s="72">
        <v>130692</v>
      </c>
      <c r="D10" s="72">
        <v>49159</v>
      </c>
      <c r="E10" s="72">
        <v>16724</v>
      </c>
      <c r="F10" s="72">
        <v>8233</v>
      </c>
      <c r="G10" s="72">
        <v>-3</v>
      </c>
      <c r="H10" s="72">
        <f t="shared" si="1"/>
        <v>204805</v>
      </c>
      <c r="I10" s="131"/>
      <c r="J10" s="72">
        <v>102305</v>
      </c>
      <c r="K10" s="72">
        <v>40715</v>
      </c>
      <c r="L10" s="72">
        <v>15306</v>
      </c>
      <c r="M10" s="72">
        <v>6093</v>
      </c>
      <c r="N10" s="72">
        <v>-1</v>
      </c>
      <c r="O10" s="72">
        <f t="shared" si="3"/>
        <v>164418</v>
      </c>
      <c r="Q10" s="72">
        <v>28387</v>
      </c>
      <c r="R10" s="72">
        <v>8444</v>
      </c>
      <c r="S10" s="72">
        <v>1418</v>
      </c>
      <c r="T10" s="72">
        <v>2140</v>
      </c>
      <c r="U10" s="72">
        <v>-2</v>
      </c>
      <c r="V10" s="72">
        <f t="shared" si="5"/>
        <v>40387</v>
      </c>
    </row>
    <row r="11" spans="1:22" ht="17.25" thickTop="1" thickBot="1" x14ac:dyDescent="0.3">
      <c r="B11" s="81" t="s">
        <v>14</v>
      </c>
      <c r="C11" s="77">
        <v>-62611</v>
      </c>
      <c r="D11" s="77">
        <v>-12660</v>
      </c>
      <c r="E11" s="77">
        <v>-6311</v>
      </c>
      <c r="F11" s="77">
        <v>-740</v>
      </c>
      <c r="G11" s="27">
        <v>0</v>
      </c>
      <c r="H11" s="77">
        <f t="shared" si="1"/>
        <v>-82322</v>
      </c>
      <c r="I11" s="131"/>
      <c r="J11" s="77">
        <v>-30773</v>
      </c>
      <c r="K11" s="77">
        <v>-6086</v>
      </c>
      <c r="L11" s="77">
        <v>-3163</v>
      </c>
      <c r="M11" s="77">
        <v>-384</v>
      </c>
      <c r="N11" s="77">
        <v>0</v>
      </c>
      <c r="O11" s="77">
        <f t="shared" si="3"/>
        <v>-40406</v>
      </c>
      <c r="Q11" s="77">
        <v>-31838</v>
      </c>
      <c r="R11" s="77">
        <v>-6574</v>
      </c>
      <c r="S11" s="77">
        <v>-3148</v>
      </c>
      <c r="T11" s="77">
        <v>-356</v>
      </c>
      <c r="U11" s="27">
        <v>0</v>
      </c>
      <c r="V11" s="77">
        <f t="shared" si="5"/>
        <v>-41916</v>
      </c>
    </row>
    <row r="12" spans="1:22" ht="17.25" thickTop="1" thickBot="1" x14ac:dyDescent="0.3">
      <c r="B12" s="78" t="s">
        <v>101</v>
      </c>
      <c r="C12" s="72">
        <f>SUM(C10:C11)</f>
        <v>68081</v>
      </c>
      <c r="D12" s="72">
        <f>SUM(D10:D11)</f>
        <v>36499</v>
      </c>
      <c r="E12" s="72">
        <f>SUM(E10:E11)</f>
        <v>10413</v>
      </c>
      <c r="F12" s="72">
        <f>SUM(F10:F11)</f>
        <v>7493</v>
      </c>
      <c r="G12" s="72">
        <f>SUM(G10:G11)</f>
        <v>-3</v>
      </c>
      <c r="H12" s="72">
        <f t="shared" si="1"/>
        <v>122483</v>
      </c>
      <c r="I12" s="131"/>
      <c r="J12" s="72">
        <f>SUM(J10:J11)</f>
        <v>71532</v>
      </c>
      <c r="K12" s="72">
        <f>SUM(K10:K11)</f>
        <v>34629</v>
      </c>
      <c r="L12" s="72">
        <f>SUM(L10:L11)</f>
        <v>12143</v>
      </c>
      <c r="M12" s="72">
        <f>SUM(M10:M11)</f>
        <v>5709</v>
      </c>
      <c r="N12" s="72">
        <f>SUM(N10:N11)</f>
        <v>-1</v>
      </c>
      <c r="O12" s="72">
        <f t="shared" si="3"/>
        <v>124012</v>
      </c>
      <c r="Q12" s="72">
        <f>SUM(Q10:Q11)</f>
        <v>-3451</v>
      </c>
      <c r="R12" s="72">
        <f>SUM(R10:R11)</f>
        <v>1870</v>
      </c>
      <c r="S12" s="72">
        <f>SUM(S10:S11)</f>
        <v>-1730</v>
      </c>
      <c r="T12" s="72">
        <f>SUM(T10:T11)</f>
        <v>1784</v>
      </c>
      <c r="U12" s="72">
        <f>SUM(U10:U11)</f>
        <v>-2</v>
      </c>
      <c r="V12" s="72">
        <f t="shared" si="5"/>
        <v>-1529</v>
      </c>
    </row>
    <row r="13" spans="1:22" ht="17.25" thickTop="1" thickBot="1" x14ac:dyDescent="0.3">
      <c r="B13" s="81" t="s">
        <v>105</v>
      </c>
      <c r="C13" s="168">
        <v>63228</v>
      </c>
      <c r="D13" s="168">
        <v>23431</v>
      </c>
      <c r="E13" s="168">
        <v>2498</v>
      </c>
      <c r="F13" s="168">
        <v>4387</v>
      </c>
      <c r="G13" s="168">
        <v>0</v>
      </c>
      <c r="H13" s="168">
        <f t="shared" ref="H13" si="6">SUM(C13:G13)</f>
        <v>93544</v>
      </c>
      <c r="I13" s="131"/>
      <c r="J13" s="77">
        <v>32860</v>
      </c>
      <c r="K13" s="77">
        <v>13305</v>
      </c>
      <c r="L13" s="77">
        <v>2367</v>
      </c>
      <c r="M13" s="77">
        <v>4266</v>
      </c>
      <c r="N13" s="77">
        <v>0</v>
      </c>
      <c r="O13" s="168">
        <f t="shared" si="3"/>
        <v>52798</v>
      </c>
      <c r="Q13" s="168">
        <v>30368</v>
      </c>
      <c r="R13" s="168">
        <v>10126</v>
      </c>
      <c r="S13" s="168">
        <v>131</v>
      </c>
      <c r="T13" s="168">
        <v>121</v>
      </c>
      <c r="U13" s="168">
        <v>0</v>
      </c>
      <c r="V13" s="168">
        <f t="shared" si="5"/>
        <v>40746</v>
      </c>
    </row>
    <row r="14" spans="1:22" ht="17.25" thickTop="1" thickBot="1" x14ac:dyDescent="0.3">
      <c r="B14" s="90"/>
      <c r="I14" s="109"/>
    </row>
    <row r="15" spans="1:22" ht="17.25" customHeight="1" thickTop="1" thickBot="1" x14ac:dyDescent="0.3">
      <c r="B15" s="188"/>
      <c r="C15" s="190" t="s">
        <v>193</v>
      </c>
      <c r="D15" s="191"/>
      <c r="E15" s="191"/>
      <c r="F15" s="204"/>
      <c r="G15" s="205" t="s">
        <v>194</v>
      </c>
      <c r="H15" s="202" t="s">
        <v>254</v>
      </c>
      <c r="I15" s="109"/>
      <c r="J15" s="191" t="s">
        <v>193</v>
      </c>
      <c r="K15" s="191"/>
      <c r="L15" s="191"/>
      <c r="M15" s="204"/>
      <c r="N15" s="205" t="s">
        <v>194</v>
      </c>
      <c r="O15" s="202" t="s">
        <v>255</v>
      </c>
      <c r="Q15" s="191" t="s">
        <v>193</v>
      </c>
      <c r="R15" s="191"/>
      <c r="S15" s="191"/>
      <c r="T15" s="204"/>
      <c r="U15" s="205" t="s">
        <v>194</v>
      </c>
      <c r="V15" s="202" t="s">
        <v>187</v>
      </c>
    </row>
    <row r="16" spans="1:22" ht="29.25" customHeight="1" thickTop="1" thickBot="1" x14ac:dyDescent="0.3">
      <c r="B16" s="189"/>
      <c r="C16" s="155" t="s">
        <v>106</v>
      </c>
      <c r="D16" s="155" t="s">
        <v>107</v>
      </c>
      <c r="E16" s="155" t="s">
        <v>108</v>
      </c>
      <c r="F16" s="155" t="s">
        <v>109</v>
      </c>
      <c r="G16" s="206"/>
      <c r="H16" s="203"/>
      <c r="I16" s="109"/>
      <c r="J16" s="169" t="s">
        <v>106</v>
      </c>
      <c r="K16" s="169" t="s">
        <v>107</v>
      </c>
      <c r="L16" s="169" t="s">
        <v>108</v>
      </c>
      <c r="M16" s="169" t="s">
        <v>109</v>
      </c>
      <c r="N16" s="206"/>
      <c r="O16" s="203"/>
      <c r="Q16" s="169" t="s">
        <v>106</v>
      </c>
      <c r="R16" s="169" t="s">
        <v>107</v>
      </c>
      <c r="S16" s="169" t="s">
        <v>108</v>
      </c>
      <c r="T16" s="169" t="s">
        <v>109</v>
      </c>
      <c r="U16" s="206"/>
      <c r="V16" s="203"/>
    </row>
    <row r="17" spans="2:22" ht="16.5" thickTop="1" x14ac:dyDescent="0.25">
      <c r="B17" s="86" t="s">
        <v>98</v>
      </c>
      <c r="C17" s="87">
        <f>SUM(C18:C19)</f>
        <v>422081</v>
      </c>
      <c r="D17" s="87">
        <f t="shared" ref="D17:G17" si="7">SUM(D18:D19)</f>
        <v>158512</v>
      </c>
      <c r="E17" s="87">
        <f t="shared" si="7"/>
        <v>55213</v>
      </c>
      <c r="F17" s="87">
        <f t="shared" si="7"/>
        <v>44147</v>
      </c>
      <c r="G17" s="87">
        <f t="shared" si="7"/>
        <v>-423</v>
      </c>
      <c r="H17" s="87">
        <f t="shared" ref="H17:H22" si="8">SUM(C17:G17)</f>
        <v>679530</v>
      </c>
      <c r="I17" s="131"/>
      <c r="J17" s="87">
        <f>SUM(J18:J19)</f>
        <v>247980</v>
      </c>
      <c r="K17" s="87">
        <f t="shared" ref="K17:N17" si="9">SUM(K18:K19)</f>
        <v>104390</v>
      </c>
      <c r="L17" s="87">
        <f t="shared" si="9"/>
        <v>36521</v>
      </c>
      <c r="M17" s="87">
        <f t="shared" si="9"/>
        <v>24939</v>
      </c>
      <c r="N17" s="87">
        <f t="shared" si="9"/>
        <v>-251</v>
      </c>
      <c r="O17" s="87">
        <f t="shared" ref="O17:O22" si="10">SUM(J17:N17)</f>
        <v>413579</v>
      </c>
      <c r="Q17" s="87">
        <f>SUM(Q18:Q19)</f>
        <v>174101</v>
      </c>
      <c r="R17" s="87">
        <f t="shared" ref="R17:U17" si="11">SUM(R18:R19)</f>
        <v>54122</v>
      </c>
      <c r="S17" s="87">
        <f t="shared" si="11"/>
        <v>18692</v>
      </c>
      <c r="T17" s="87">
        <f t="shared" si="11"/>
        <v>19208</v>
      </c>
      <c r="U17" s="87">
        <f t="shared" si="11"/>
        <v>-172</v>
      </c>
      <c r="V17" s="87">
        <f t="shared" ref="V17:V22" si="12">SUM(Q17:U17)</f>
        <v>265951</v>
      </c>
    </row>
    <row r="18" spans="2:22" ht="16.5" thickBot="1" x14ac:dyDescent="0.3">
      <c r="B18" s="81" t="s">
        <v>99</v>
      </c>
      <c r="C18" s="77">
        <v>421658</v>
      </c>
      <c r="D18" s="77">
        <v>158512</v>
      </c>
      <c r="E18" s="77">
        <v>55213</v>
      </c>
      <c r="F18" s="77">
        <v>44147</v>
      </c>
      <c r="G18" s="77">
        <v>0</v>
      </c>
      <c r="H18" s="77">
        <f t="shared" si="8"/>
        <v>679530</v>
      </c>
      <c r="I18" s="109"/>
      <c r="J18" s="77">
        <v>247729</v>
      </c>
      <c r="K18" s="77">
        <v>104390</v>
      </c>
      <c r="L18" s="77">
        <v>36521</v>
      </c>
      <c r="M18" s="77">
        <v>24939</v>
      </c>
      <c r="N18" s="77">
        <v>0</v>
      </c>
      <c r="O18" s="77">
        <f t="shared" si="10"/>
        <v>413579</v>
      </c>
      <c r="Q18" s="77">
        <v>173929</v>
      </c>
      <c r="R18" s="77">
        <v>54122</v>
      </c>
      <c r="S18" s="77">
        <v>18692</v>
      </c>
      <c r="T18" s="77">
        <v>19208</v>
      </c>
      <c r="U18" s="77">
        <v>0</v>
      </c>
      <c r="V18" s="77">
        <f t="shared" si="12"/>
        <v>265951</v>
      </c>
    </row>
    <row r="19" spans="2:22" ht="17.25" thickTop="1" thickBot="1" x14ac:dyDescent="0.3">
      <c r="B19" s="81" t="s">
        <v>195</v>
      </c>
      <c r="C19" s="77">
        <v>423</v>
      </c>
      <c r="D19" s="77">
        <v>0</v>
      </c>
      <c r="E19" s="77">
        <v>0</v>
      </c>
      <c r="F19" s="77">
        <v>0</v>
      </c>
      <c r="G19" s="77">
        <v>-423</v>
      </c>
      <c r="H19" s="77">
        <f t="shared" si="8"/>
        <v>0</v>
      </c>
      <c r="I19" s="109"/>
      <c r="J19" s="77">
        <v>251</v>
      </c>
      <c r="K19" s="77">
        <v>0</v>
      </c>
      <c r="L19" s="77">
        <v>0</v>
      </c>
      <c r="M19" s="77">
        <v>0</v>
      </c>
      <c r="N19" s="77">
        <v>-251</v>
      </c>
      <c r="O19" s="77">
        <f t="shared" si="10"/>
        <v>0</v>
      </c>
      <c r="Q19" s="77">
        <v>172</v>
      </c>
      <c r="R19" s="77">
        <v>0</v>
      </c>
      <c r="S19" s="77">
        <v>0</v>
      </c>
      <c r="T19" s="77">
        <v>0</v>
      </c>
      <c r="U19" s="77">
        <v>-172</v>
      </c>
      <c r="V19" s="77">
        <f t="shared" si="12"/>
        <v>0</v>
      </c>
    </row>
    <row r="20" spans="2:22" ht="17.25" thickTop="1" thickBot="1" x14ac:dyDescent="0.3">
      <c r="B20" s="78" t="s">
        <v>100</v>
      </c>
      <c r="C20" s="72">
        <v>138987</v>
      </c>
      <c r="D20" s="72">
        <v>56306</v>
      </c>
      <c r="E20" s="72">
        <v>24411</v>
      </c>
      <c r="F20" s="72">
        <v>17400</v>
      </c>
      <c r="G20" s="72">
        <v>-3</v>
      </c>
      <c r="H20" s="72">
        <f t="shared" si="8"/>
        <v>237101</v>
      </c>
      <c r="I20" s="131"/>
      <c r="J20" s="72">
        <v>102827</v>
      </c>
      <c r="K20" s="72">
        <v>46974</v>
      </c>
      <c r="L20" s="72">
        <v>19368</v>
      </c>
      <c r="M20" s="72">
        <v>11030</v>
      </c>
      <c r="N20" s="72">
        <v>-3</v>
      </c>
      <c r="O20" s="72">
        <f t="shared" si="10"/>
        <v>180196</v>
      </c>
      <c r="Q20" s="72">
        <v>36160</v>
      </c>
      <c r="R20" s="72">
        <v>9332</v>
      </c>
      <c r="S20" s="72">
        <v>5043</v>
      </c>
      <c r="T20" s="72">
        <v>6370</v>
      </c>
      <c r="U20" s="72">
        <v>0</v>
      </c>
      <c r="V20" s="72">
        <f t="shared" si="12"/>
        <v>56905</v>
      </c>
    </row>
    <row r="21" spans="2:22" ht="17.25" thickTop="1" thickBot="1" x14ac:dyDescent="0.3">
      <c r="B21" s="78" t="s">
        <v>38</v>
      </c>
      <c r="C21" s="72">
        <v>135031</v>
      </c>
      <c r="D21" s="72">
        <v>40384</v>
      </c>
      <c r="E21" s="72">
        <v>17678</v>
      </c>
      <c r="F21" s="72">
        <v>9081</v>
      </c>
      <c r="G21" s="72">
        <v>-3</v>
      </c>
      <c r="H21" s="72">
        <f t="shared" si="8"/>
        <v>202171</v>
      </c>
      <c r="I21" s="131"/>
      <c r="J21" s="72">
        <v>100950</v>
      </c>
      <c r="K21" s="72">
        <v>39924</v>
      </c>
      <c r="L21" s="72">
        <v>16004</v>
      </c>
      <c r="M21" s="72">
        <v>7168</v>
      </c>
      <c r="N21" s="72">
        <v>-3</v>
      </c>
      <c r="O21" s="72">
        <f t="shared" si="10"/>
        <v>164043</v>
      </c>
      <c r="Q21" s="72">
        <v>34081</v>
      </c>
      <c r="R21" s="72">
        <v>460</v>
      </c>
      <c r="S21" s="72">
        <v>1674</v>
      </c>
      <c r="T21" s="72">
        <v>1913</v>
      </c>
      <c r="U21" s="72">
        <v>0</v>
      </c>
      <c r="V21" s="72">
        <f t="shared" si="12"/>
        <v>38128</v>
      </c>
    </row>
    <row r="22" spans="2:22" ht="17.25" thickTop="1" thickBot="1" x14ac:dyDescent="0.3">
      <c r="B22" s="81" t="s">
        <v>14</v>
      </c>
      <c r="C22" s="77">
        <v>-62933</v>
      </c>
      <c r="D22" s="77">
        <v>-12408</v>
      </c>
      <c r="E22" s="77">
        <v>-6108</v>
      </c>
      <c r="F22" s="77">
        <v>-737</v>
      </c>
      <c r="G22" s="27">
        <v>0</v>
      </c>
      <c r="H22" s="77">
        <f t="shared" si="8"/>
        <v>-82186</v>
      </c>
      <c r="I22" s="131"/>
      <c r="J22" s="77">
        <v>-31420</v>
      </c>
      <c r="K22" s="77">
        <v>-5614</v>
      </c>
      <c r="L22" s="77">
        <v>-3182</v>
      </c>
      <c r="M22" s="77">
        <v>-368</v>
      </c>
      <c r="N22" s="77">
        <v>0</v>
      </c>
      <c r="O22" s="77">
        <f t="shared" si="10"/>
        <v>-40584</v>
      </c>
      <c r="Q22" s="77">
        <v>-31513</v>
      </c>
      <c r="R22" s="77">
        <v>-6794</v>
      </c>
      <c r="S22" s="77">
        <v>-2926</v>
      </c>
      <c r="T22" s="77">
        <v>-369</v>
      </c>
      <c r="U22" s="27">
        <v>0</v>
      </c>
      <c r="V22" s="77">
        <f t="shared" si="12"/>
        <v>-41602</v>
      </c>
    </row>
    <row r="23" spans="2:22" ht="17.25" thickTop="1" thickBot="1" x14ac:dyDescent="0.3">
      <c r="B23" s="78" t="s">
        <v>101</v>
      </c>
      <c r="C23" s="72">
        <f>SUM(C21:C22)</f>
        <v>72098</v>
      </c>
      <c r="D23" s="72">
        <f>SUM(D21:D22)</f>
        <v>27976</v>
      </c>
      <c r="E23" s="72">
        <f>SUM(E21:E22)</f>
        <v>11570</v>
      </c>
      <c r="F23" s="72">
        <f>SUM(F21:F22)</f>
        <v>8344</v>
      </c>
      <c r="G23" s="72">
        <f>SUM(G21:G22)</f>
        <v>-3</v>
      </c>
      <c r="H23" s="72">
        <f t="shared" ref="H23" si="13">SUM(H21:H22)</f>
        <v>119985</v>
      </c>
      <c r="I23" s="131"/>
      <c r="J23" s="72">
        <f>SUM(J21:J22)</f>
        <v>69530</v>
      </c>
      <c r="K23" s="72">
        <f>SUM(K21:K22)</f>
        <v>34310</v>
      </c>
      <c r="L23" s="72">
        <f>SUM(L21:L22)</f>
        <v>12822</v>
      </c>
      <c r="M23" s="72">
        <f>SUM(M21:M22)</f>
        <v>6800</v>
      </c>
      <c r="N23" s="72">
        <f>SUM(N21:N22)</f>
        <v>-3</v>
      </c>
      <c r="O23" s="72">
        <f t="shared" ref="O23" si="14">SUM(O21:O22)</f>
        <v>123459</v>
      </c>
      <c r="Q23" s="72">
        <f>SUM(Q21:Q22)</f>
        <v>2568</v>
      </c>
      <c r="R23" s="72">
        <f>SUM(R21:R22)</f>
        <v>-6334</v>
      </c>
      <c r="S23" s="72">
        <f>SUM(S21:S22)</f>
        <v>-1252</v>
      </c>
      <c r="T23" s="72">
        <f>SUM(T21:T22)</f>
        <v>1544</v>
      </c>
      <c r="U23" s="72">
        <f>SUM(U21:U22)</f>
        <v>0</v>
      </c>
      <c r="V23" s="72">
        <f t="shared" ref="V23" si="15">SUM(V21:V22)</f>
        <v>-3474</v>
      </c>
    </row>
    <row r="24" spans="2:22" ht="17.25" thickTop="1" thickBot="1" x14ac:dyDescent="0.3">
      <c r="B24" s="81" t="s">
        <v>105</v>
      </c>
      <c r="C24" s="77">
        <v>30743</v>
      </c>
      <c r="D24" s="77">
        <v>480633</v>
      </c>
      <c r="E24" s="77">
        <v>5963</v>
      </c>
      <c r="F24" s="77">
        <v>1146</v>
      </c>
      <c r="G24" s="27">
        <v>0</v>
      </c>
      <c r="H24" s="77">
        <f t="shared" ref="H24" si="16">SUM(C24:G24)</f>
        <v>518485</v>
      </c>
      <c r="I24" s="131"/>
      <c r="J24" s="77">
        <v>21540</v>
      </c>
      <c r="K24" s="77">
        <v>185112</v>
      </c>
      <c r="L24" s="77">
        <v>1661</v>
      </c>
      <c r="M24" s="77">
        <v>1067</v>
      </c>
      <c r="N24" s="77">
        <v>0</v>
      </c>
      <c r="O24" s="77">
        <f t="shared" ref="O24" si="17">SUM(J24:N24)</f>
        <v>209380</v>
      </c>
      <c r="Q24" s="77">
        <v>9203</v>
      </c>
      <c r="R24" s="77">
        <v>295521</v>
      </c>
      <c r="S24" s="77">
        <v>4302</v>
      </c>
      <c r="T24" s="77">
        <v>79</v>
      </c>
      <c r="U24" s="27">
        <v>0</v>
      </c>
      <c r="V24" s="77">
        <f t="shared" ref="V24" si="18">SUM(Q24:U24)</f>
        <v>309105</v>
      </c>
    </row>
    <row r="25" spans="2:22" ht="16.5" thickTop="1" x14ac:dyDescent="0.25"/>
  </sheetData>
  <mergeCells count="20">
    <mergeCell ref="Q4:T4"/>
    <mergeCell ref="U4:U5"/>
    <mergeCell ref="V4:V5"/>
    <mergeCell ref="Q15:T15"/>
    <mergeCell ref="U15:U16"/>
    <mergeCell ref="V15:V16"/>
    <mergeCell ref="J4:M4"/>
    <mergeCell ref="N4:N5"/>
    <mergeCell ref="O4:O5"/>
    <mergeCell ref="J15:M15"/>
    <mergeCell ref="N15:N16"/>
    <mergeCell ref="O15:O16"/>
    <mergeCell ref="B4:B5"/>
    <mergeCell ref="C4:F4"/>
    <mergeCell ref="G4:G5"/>
    <mergeCell ref="H4:H5"/>
    <mergeCell ref="B15:B16"/>
    <mergeCell ref="C15:F15"/>
    <mergeCell ref="G15:G16"/>
    <mergeCell ref="H15:H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31"/>
  <sheetViews>
    <sheetView workbookViewId="0">
      <selection activeCell="B3" sqref="B3"/>
    </sheetView>
  </sheetViews>
  <sheetFormatPr defaultColWidth="10.875" defaultRowHeight="12" outlineLevelCol="1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7" width="3.625" style="29" customWidth="1"/>
    <col min="8" max="10" width="15.125" style="29" hidden="1" customWidth="1" outlineLevel="1"/>
    <col min="11" max="11" width="17.125" style="29" hidden="1" customWidth="1" outlineLevel="1"/>
    <col min="12" max="12" width="3.625" style="29" hidden="1" customWidth="1" outlineLevel="1"/>
    <col min="13" max="15" width="15.125" style="29" hidden="1" customWidth="1" outlineLevel="1"/>
    <col min="16" max="16" width="17.125" style="29" hidden="1" customWidth="1" outlineLevel="1"/>
    <col min="17" max="17" width="10.875" style="29" collapsed="1"/>
    <col min="18" max="16384" width="10.875" style="29"/>
  </cols>
  <sheetData>
    <row r="1" spans="1:18" ht="15" x14ac:dyDescent="0.2">
      <c r="A1" s="107" t="s">
        <v>9</v>
      </c>
    </row>
    <row r="2" spans="1:18" x14ac:dyDescent="0.2">
      <c r="A2" s="108"/>
    </row>
    <row r="3" spans="1:18" ht="18.75" thickBot="1" x14ac:dyDescent="0.25">
      <c r="A3" s="108"/>
      <c r="B3" s="15" t="s">
        <v>231</v>
      </c>
    </row>
    <row r="4" spans="1:18" ht="16.5" customHeight="1" thickTop="1" thickBot="1" x14ac:dyDescent="0.25">
      <c r="B4" s="188"/>
      <c r="C4" s="190" t="s">
        <v>94</v>
      </c>
      <c r="D4" s="204"/>
      <c r="E4" s="205" t="s">
        <v>97</v>
      </c>
      <c r="F4" s="202" t="s">
        <v>253</v>
      </c>
      <c r="H4" s="191" t="s">
        <v>94</v>
      </c>
      <c r="I4" s="204"/>
      <c r="J4" s="205" t="s">
        <v>97</v>
      </c>
      <c r="K4" s="202" t="s">
        <v>252</v>
      </c>
      <c r="M4" s="191" t="s">
        <v>94</v>
      </c>
      <c r="N4" s="204"/>
      <c r="O4" s="205" t="s">
        <v>97</v>
      </c>
      <c r="P4" s="202" t="s">
        <v>212</v>
      </c>
    </row>
    <row r="5" spans="1:18" ht="36" customHeight="1" thickTop="1" thickBot="1" x14ac:dyDescent="0.25">
      <c r="B5" s="189"/>
      <c r="C5" s="166" t="s">
        <v>95</v>
      </c>
      <c r="D5" s="166" t="s">
        <v>96</v>
      </c>
      <c r="E5" s="206"/>
      <c r="F5" s="203"/>
      <c r="H5" s="170" t="s">
        <v>95</v>
      </c>
      <c r="I5" s="170" t="s">
        <v>96</v>
      </c>
      <c r="J5" s="206"/>
      <c r="K5" s="203"/>
      <c r="M5" s="170" t="s">
        <v>95</v>
      </c>
      <c r="N5" s="170" t="s">
        <v>96</v>
      </c>
      <c r="O5" s="206"/>
      <c r="P5" s="203"/>
    </row>
    <row r="6" spans="1:18" ht="16.5" customHeight="1" thickTop="1" x14ac:dyDescent="0.2">
      <c r="B6" s="86" t="s">
        <v>225</v>
      </c>
      <c r="C6" s="87">
        <f>SUM(C7:C10)</f>
        <v>519938</v>
      </c>
      <c r="D6" s="87">
        <f>SUM(D7:D10)</f>
        <v>149558</v>
      </c>
      <c r="E6" s="87">
        <f>SUM(E7:E10)</f>
        <v>20816</v>
      </c>
      <c r="F6" s="87">
        <f>SUM(F7:F10)</f>
        <v>690312</v>
      </c>
      <c r="G6" s="131"/>
      <c r="H6" s="87">
        <f>SUM(H7:H10)</f>
        <v>314555</v>
      </c>
      <c r="I6" s="87">
        <f>SUM(I7:I10)</f>
        <v>92069</v>
      </c>
      <c r="J6" s="87">
        <f>SUM(J7:J10)</f>
        <v>12223</v>
      </c>
      <c r="K6" s="87">
        <f>SUM(K7:K10)</f>
        <v>418847</v>
      </c>
      <c r="L6" s="109"/>
      <c r="M6" s="87">
        <f>SUM(M7:M10)</f>
        <v>205383</v>
      </c>
      <c r="N6" s="87">
        <f>SUM(N7:N10)</f>
        <v>57489</v>
      </c>
      <c r="O6" s="87">
        <f>SUM(O7:O10)</f>
        <v>8593</v>
      </c>
      <c r="P6" s="87">
        <f>SUM(P7:P10)</f>
        <v>271465</v>
      </c>
      <c r="Q6" s="109"/>
      <c r="R6" s="109"/>
    </row>
    <row r="7" spans="1:18" ht="16.5" customHeight="1" thickBot="1" x14ac:dyDescent="0.25">
      <c r="B7" s="81" t="s">
        <v>226</v>
      </c>
      <c r="C7" s="77">
        <v>354476</v>
      </c>
      <c r="D7" s="77">
        <v>118024</v>
      </c>
      <c r="E7" s="77">
        <v>0</v>
      </c>
      <c r="F7" s="77">
        <f t="shared" ref="F7:F15" si="0">SUM(C7:E7)</f>
        <v>472500</v>
      </c>
      <c r="G7" s="109"/>
      <c r="H7" s="77">
        <v>220366</v>
      </c>
      <c r="I7" s="77">
        <v>74231</v>
      </c>
      <c r="J7" s="77">
        <v>0</v>
      </c>
      <c r="K7" s="77">
        <f t="shared" ref="K7:K10" si="1">SUM(H7:J7)</f>
        <v>294597</v>
      </c>
      <c r="L7" s="109"/>
      <c r="M7" s="77">
        <v>134110</v>
      </c>
      <c r="N7" s="77">
        <v>43793</v>
      </c>
      <c r="O7" s="77">
        <v>0</v>
      </c>
      <c r="P7" s="77">
        <f t="shared" ref="P7:P10" si="2">SUM(M7:O7)</f>
        <v>177903</v>
      </c>
      <c r="Q7" s="109"/>
      <c r="R7" s="109"/>
    </row>
    <row r="8" spans="1:18" ht="16.5" customHeight="1" thickTop="1" thickBot="1" x14ac:dyDescent="0.25">
      <c r="B8" s="90" t="s">
        <v>227</v>
      </c>
      <c r="C8" s="167">
        <v>146726</v>
      </c>
      <c r="D8" s="167">
        <v>26810</v>
      </c>
      <c r="E8" s="167">
        <v>0</v>
      </c>
      <c r="F8" s="77">
        <f t="shared" si="0"/>
        <v>173536</v>
      </c>
      <c r="G8" s="109"/>
      <c r="H8" s="77">
        <v>84324</v>
      </c>
      <c r="I8" s="77">
        <v>15178</v>
      </c>
      <c r="J8" s="77">
        <v>0</v>
      </c>
      <c r="K8" s="77">
        <f t="shared" si="1"/>
        <v>99502</v>
      </c>
      <c r="L8" s="109"/>
      <c r="M8" s="167">
        <v>62402</v>
      </c>
      <c r="N8" s="167">
        <v>11632</v>
      </c>
      <c r="O8" s="167">
        <v>0</v>
      </c>
      <c r="P8" s="77">
        <f t="shared" si="2"/>
        <v>74034</v>
      </c>
      <c r="Q8" s="109"/>
      <c r="R8" s="109"/>
    </row>
    <row r="9" spans="1:18" ht="16.5" customHeight="1" thickTop="1" thickBot="1" x14ac:dyDescent="0.25">
      <c r="B9" s="90" t="s">
        <v>228</v>
      </c>
      <c r="C9" s="167">
        <v>0</v>
      </c>
      <c r="D9" s="167">
        <v>0</v>
      </c>
      <c r="E9" s="167">
        <v>13551</v>
      </c>
      <c r="F9" s="77">
        <f t="shared" si="0"/>
        <v>13551</v>
      </c>
      <c r="G9" s="109"/>
      <c r="H9" s="77">
        <v>0</v>
      </c>
      <c r="I9" s="77">
        <v>0</v>
      </c>
      <c r="J9" s="77">
        <v>8226</v>
      </c>
      <c r="K9" s="77">
        <f t="shared" si="1"/>
        <v>8226</v>
      </c>
      <c r="L9" s="109"/>
      <c r="M9" s="167">
        <v>0</v>
      </c>
      <c r="N9" s="167">
        <v>0</v>
      </c>
      <c r="O9" s="167">
        <v>5325</v>
      </c>
      <c r="P9" s="77">
        <f t="shared" si="2"/>
        <v>5325</v>
      </c>
      <c r="Q9" s="109"/>
      <c r="R9" s="109"/>
    </row>
    <row r="10" spans="1:18" ht="16.5" customHeight="1" thickTop="1" thickBot="1" x14ac:dyDescent="0.25">
      <c r="B10" s="90" t="s">
        <v>229</v>
      </c>
      <c r="C10" s="167">
        <v>18736</v>
      </c>
      <c r="D10" s="167">
        <v>4724</v>
      </c>
      <c r="E10" s="167">
        <v>7265</v>
      </c>
      <c r="F10" s="77">
        <f t="shared" si="0"/>
        <v>30725</v>
      </c>
      <c r="G10" s="109"/>
      <c r="H10" s="77">
        <v>9865</v>
      </c>
      <c r="I10" s="77">
        <v>2660</v>
      </c>
      <c r="J10" s="77">
        <v>3997</v>
      </c>
      <c r="K10" s="77">
        <f t="shared" si="1"/>
        <v>16522</v>
      </c>
      <c r="L10" s="109"/>
      <c r="M10" s="167">
        <v>8871</v>
      </c>
      <c r="N10" s="167">
        <v>2064</v>
      </c>
      <c r="O10" s="167">
        <v>3268</v>
      </c>
      <c r="P10" s="77">
        <f t="shared" si="2"/>
        <v>14203</v>
      </c>
      <c r="Q10" s="109"/>
      <c r="R10" s="109"/>
    </row>
    <row r="11" spans="1:18" ht="16.5" customHeight="1" thickTop="1" x14ac:dyDescent="0.2">
      <c r="B11" s="86" t="s">
        <v>230</v>
      </c>
      <c r="C11" s="87">
        <f>SUM(C12:C15)</f>
        <v>519938</v>
      </c>
      <c r="D11" s="87">
        <f>SUM(D12:D15)</f>
        <v>149558</v>
      </c>
      <c r="E11" s="87">
        <f>SUM(E12:E15)</f>
        <v>20816</v>
      </c>
      <c r="F11" s="87">
        <f>SUM(F12:F15)</f>
        <v>690312</v>
      </c>
      <c r="G11" s="109"/>
      <c r="H11" s="87">
        <f>SUM(H12:H15)</f>
        <v>314555</v>
      </c>
      <c r="I11" s="87">
        <f>SUM(I12:I15)</f>
        <v>92069</v>
      </c>
      <c r="J11" s="87">
        <f>SUM(J12:J15)</f>
        <v>12223</v>
      </c>
      <c r="K11" s="87">
        <f>SUM(K12:K15)</f>
        <v>418847</v>
      </c>
      <c r="L11" s="109"/>
      <c r="M11" s="87">
        <f>SUM(M12:M15)</f>
        <v>205383</v>
      </c>
      <c r="N11" s="87">
        <f>SUM(N12:N15)</f>
        <v>57489</v>
      </c>
      <c r="O11" s="87">
        <f>SUM(O12:O15)</f>
        <v>8593</v>
      </c>
      <c r="P11" s="87">
        <f>SUM(P12:P15)</f>
        <v>271465</v>
      </c>
      <c r="Q11" s="109"/>
      <c r="R11" s="109"/>
    </row>
    <row r="12" spans="1:18" ht="16.5" customHeight="1" thickBot="1" x14ac:dyDescent="0.25">
      <c r="B12" s="90" t="s">
        <v>106</v>
      </c>
      <c r="C12" s="167">
        <v>330043</v>
      </c>
      <c r="D12" s="167">
        <v>88831</v>
      </c>
      <c r="E12" s="167">
        <v>10217</v>
      </c>
      <c r="F12" s="77">
        <f t="shared" si="0"/>
        <v>429091</v>
      </c>
      <c r="G12" s="109"/>
      <c r="H12" s="77">
        <v>199185</v>
      </c>
      <c r="I12" s="77">
        <v>52565</v>
      </c>
      <c r="J12" s="77">
        <v>5632</v>
      </c>
      <c r="K12" s="77">
        <f t="shared" ref="K12:K15" si="3">SUM(H12:J12)</f>
        <v>257382</v>
      </c>
      <c r="L12" s="109"/>
      <c r="M12" s="167">
        <v>130858</v>
      </c>
      <c r="N12" s="167">
        <v>36266</v>
      </c>
      <c r="O12" s="167">
        <v>4585</v>
      </c>
      <c r="P12" s="77">
        <f t="shared" ref="P12:P15" si="4">SUM(M12:O12)</f>
        <v>171709</v>
      </c>
      <c r="Q12" s="109"/>
      <c r="R12" s="109"/>
    </row>
    <row r="13" spans="1:18" ht="16.5" customHeight="1" thickTop="1" thickBot="1" x14ac:dyDescent="0.25">
      <c r="B13" s="90" t="s">
        <v>107</v>
      </c>
      <c r="C13" s="167">
        <v>126661</v>
      </c>
      <c r="D13" s="167">
        <v>27406</v>
      </c>
      <c r="E13" s="167">
        <v>4797</v>
      </c>
      <c r="F13" s="77">
        <f t="shared" si="0"/>
        <v>158864</v>
      </c>
      <c r="G13" s="109"/>
      <c r="H13" s="77">
        <v>78078</v>
      </c>
      <c r="I13" s="77">
        <v>17363</v>
      </c>
      <c r="J13" s="77">
        <v>3143</v>
      </c>
      <c r="K13" s="77">
        <f t="shared" si="3"/>
        <v>98584</v>
      </c>
      <c r="L13" s="109"/>
      <c r="M13" s="167">
        <v>48583</v>
      </c>
      <c r="N13" s="167">
        <v>10043</v>
      </c>
      <c r="O13" s="167">
        <v>1654</v>
      </c>
      <c r="P13" s="77">
        <f t="shared" si="4"/>
        <v>60280</v>
      </c>
      <c r="Q13" s="109"/>
      <c r="R13" s="109"/>
    </row>
    <row r="14" spans="1:18" ht="16.5" customHeight="1" thickTop="1" thickBot="1" x14ac:dyDescent="0.25">
      <c r="B14" s="90" t="s">
        <v>108</v>
      </c>
      <c r="C14" s="167">
        <v>27200</v>
      </c>
      <c r="D14" s="167">
        <v>29155</v>
      </c>
      <c r="E14" s="167">
        <v>359</v>
      </c>
      <c r="F14" s="77">
        <f t="shared" si="0"/>
        <v>56714</v>
      </c>
      <c r="G14" s="109"/>
      <c r="H14" s="77">
        <v>16541</v>
      </c>
      <c r="I14" s="77">
        <v>19686</v>
      </c>
      <c r="J14" s="77">
        <v>226</v>
      </c>
      <c r="K14" s="77">
        <f t="shared" si="3"/>
        <v>36453</v>
      </c>
      <c r="L14" s="109"/>
      <c r="M14" s="167">
        <v>10659</v>
      </c>
      <c r="N14" s="167">
        <v>9469</v>
      </c>
      <c r="O14" s="167">
        <v>133</v>
      </c>
      <c r="P14" s="77">
        <f t="shared" si="4"/>
        <v>20261</v>
      </c>
      <c r="Q14" s="109"/>
      <c r="R14" s="109"/>
    </row>
    <row r="15" spans="1:18" ht="16.5" customHeight="1" thickTop="1" thickBot="1" x14ac:dyDescent="0.25">
      <c r="B15" s="90" t="s">
        <v>109</v>
      </c>
      <c r="C15" s="167">
        <v>36034</v>
      </c>
      <c r="D15" s="167">
        <v>4166</v>
      </c>
      <c r="E15" s="167">
        <v>5443</v>
      </c>
      <c r="F15" s="77">
        <f t="shared" si="0"/>
        <v>45643</v>
      </c>
      <c r="G15" s="109"/>
      <c r="H15" s="77">
        <v>20751</v>
      </c>
      <c r="I15" s="77">
        <v>2455</v>
      </c>
      <c r="J15" s="77">
        <v>3222</v>
      </c>
      <c r="K15" s="77">
        <f t="shared" si="3"/>
        <v>26428</v>
      </c>
      <c r="L15" s="109"/>
      <c r="M15" s="167">
        <v>15283</v>
      </c>
      <c r="N15" s="167">
        <v>1711</v>
      </c>
      <c r="O15" s="167">
        <v>2221</v>
      </c>
      <c r="P15" s="77">
        <f t="shared" si="4"/>
        <v>19215</v>
      </c>
      <c r="Q15" s="109"/>
      <c r="R15" s="109"/>
    </row>
    <row r="16" spans="1:18" ht="16.5" customHeight="1" thickTop="1" x14ac:dyDescent="0.2">
      <c r="B16" s="90"/>
      <c r="C16" s="167"/>
      <c r="D16" s="167"/>
      <c r="E16" s="167"/>
      <c r="F16" s="167"/>
      <c r="G16" s="109"/>
      <c r="H16" s="167"/>
      <c r="I16" s="167"/>
      <c r="J16" s="167"/>
      <c r="K16" s="167"/>
      <c r="L16" s="109"/>
      <c r="M16" s="167"/>
      <c r="N16" s="167"/>
      <c r="O16" s="167"/>
      <c r="P16" s="167"/>
      <c r="Q16" s="109"/>
      <c r="R16" s="109"/>
    </row>
    <row r="17" spans="2:18" x14ac:dyDescent="0.2">
      <c r="B17" s="90"/>
      <c r="G17" s="109"/>
    </row>
    <row r="18" spans="2:18" ht="12.75" thickBot="1" x14ac:dyDescent="0.25">
      <c r="B18" s="90"/>
      <c r="G18" s="109"/>
    </row>
    <row r="19" spans="2:18" ht="17.100000000000001" customHeight="1" thickTop="1" thickBot="1" x14ac:dyDescent="0.25">
      <c r="B19" s="188"/>
      <c r="C19" s="190" t="s">
        <v>94</v>
      </c>
      <c r="D19" s="204"/>
      <c r="E19" s="205" t="s">
        <v>97</v>
      </c>
      <c r="F19" s="202" t="s">
        <v>254</v>
      </c>
      <c r="G19" s="109"/>
      <c r="H19" s="191" t="s">
        <v>94</v>
      </c>
      <c r="I19" s="204"/>
      <c r="J19" s="205" t="s">
        <v>97</v>
      </c>
      <c r="K19" s="202" t="s">
        <v>255</v>
      </c>
      <c r="M19" s="191" t="s">
        <v>94</v>
      </c>
      <c r="N19" s="204"/>
      <c r="O19" s="205" t="s">
        <v>97</v>
      </c>
      <c r="P19" s="202" t="s">
        <v>187</v>
      </c>
    </row>
    <row r="20" spans="2:18" ht="38.25" customHeight="1" thickTop="1" thickBot="1" x14ac:dyDescent="0.25">
      <c r="B20" s="189"/>
      <c r="C20" s="166" t="s">
        <v>95</v>
      </c>
      <c r="D20" s="166" t="s">
        <v>96</v>
      </c>
      <c r="E20" s="206"/>
      <c r="F20" s="203"/>
      <c r="G20" s="109"/>
      <c r="H20" s="170" t="s">
        <v>95</v>
      </c>
      <c r="I20" s="170" t="s">
        <v>96</v>
      </c>
      <c r="J20" s="206"/>
      <c r="K20" s="203"/>
      <c r="M20" s="170" t="s">
        <v>95</v>
      </c>
      <c r="N20" s="170" t="s">
        <v>96</v>
      </c>
      <c r="O20" s="206"/>
      <c r="P20" s="203"/>
    </row>
    <row r="21" spans="2:18" ht="16.5" customHeight="1" thickTop="1" x14ac:dyDescent="0.2">
      <c r="B21" s="86" t="s">
        <v>225</v>
      </c>
      <c r="C21" s="87">
        <f>SUM(C22:C25)</f>
        <v>516590</v>
      </c>
      <c r="D21" s="87">
        <f>SUM(D22:D25)</f>
        <v>147023</v>
      </c>
      <c r="E21" s="87">
        <f>SUM(E22:E25)</f>
        <v>15917</v>
      </c>
      <c r="F21" s="87">
        <f>SUM(F22:F25)</f>
        <v>679530</v>
      </c>
      <c r="G21" s="131"/>
      <c r="H21" s="87">
        <f>SUM(H22:H25)</f>
        <v>313421</v>
      </c>
      <c r="I21" s="87">
        <f>SUM(I22:I25)</f>
        <v>91519</v>
      </c>
      <c r="J21" s="87">
        <f>SUM(J22:J25)</f>
        <v>8639</v>
      </c>
      <c r="K21" s="87">
        <f>SUM(K22:K25)</f>
        <v>413579</v>
      </c>
      <c r="L21" s="109"/>
      <c r="M21" s="87">
        <f>SUM(M22:M25)</f>
        <v>203169</v>
      </c>
      <c r="N21" s="87">
        <f>SUM(N22:N25)</f>
        <v>55504</v>
      </c>
      <c r="O21" s="87">
        <f>SUM(O22:O25)</f>
        <v>7278</v>
      </c>
      <c r="P21" s="87">
        <f>SUM(P22:P25)</f>
        <v>265951</v>
      </c>
      <c r="Q21" s="109"/>
      <c r="R21" s="109"/>
    </row>
    <row r="22" spans="2:18" ht="16.5" customHeight="1" thickBot="1" x14ac:dyDescent="0.25">
      <c r="B22" s="81" t="s">
        <v>226</v>
      </c>
      <c r="C22" s="77">
        <v>346002</v>
      </c>
      <c r="D22" s="77">
        <v>116022</v>
      </c>
      <c r="E22" s="77">
        <v>0</v>
      </c>
      <c r="F22" s="77">
        <f t="shared" ref="F22:F25" si="5">SUM(C22:E22)</f>
        <v>462024</v>
      </c>
      <c r="G22" s="109"/>
      <c r="H22" s="77">
        <v>215658</v>
      </c>
      <c r="I22" s="77">
        <v>73745</v>
      </c>
      <c r="J22" s="77">
        <v>0</v>
      </c>
      <c r="K22" s="77">
        <f t="shared" ref="K22:K25" si="6">SUM(H22:J22)</f>
        <v>289403</v>
      </c>
      <c r="L22" s="109"/>
      <c r="M22" s="77">
        <v>130344</v>
      </c>
      <c r="N22" s="77">
        <v>42277</v>
      </c>
      <c r="O22" s="77">
        <v>0</v>
      </c>
      <c r="P22" s="77">
        <f t="shared" ref="P22:P25" si="7">SUM(M22:O22)</f>
        <v>172621</v>
      </c>
      <c r="Q22" s="109"/>
      <c r="R22" s="109"/>
    </row>
    <row r="23" spans="2:18" ht="16.5" customHeight="1" thickTop="1" thickBot="1" x14ac:dyDescent="0.25">
      <c r="B23" s="90" t="s">
        <v>227</v>
      </c>
      <c r="C23" s="167">
        <v>150375</v>
      </c>
      <c r="D23" s="167">
        <v>26100</v>
      </c>
      <c r="E23" s="167">
        <v>0</v>
      </c>
      <c r="F23" s="77">
        <f t="shared" si="5"/>
        <v>176475</v>
      </c>
      <c r="G23" s="109"/>
      <c r="H23" s="77">
        <v>86769</v>
      </c>
      <c r="I23" s="77">
        <v>14970</v>
      </c>
      <c r="J23" s="77">
        <v>0</v>
      </c>
      <c r="K23" s="77">
        <f t="shared" si="6"/>
        <v>101739</v>
      </c>
      <c r="L23" s="109"/>
      <c r="M23" s="167">
        <v>63606</v>
      </c>
      <c r="N23" s="167">
        <v>11130</v>
      </c>
      <c r="O23" s="167">
        <v>0</v>
      </c>
      <c r="P23" s="77">
        <f t="shared" si="7"/>
        <v>74736</v>
      </c>
      <c r="Q23" s="109"/>
      <c r="R23" s="109"/>
    </row>
    <row r="24" spans="2:18" ht="16.5" customHeight="1" thickTop="1" thickBot="1" x14ac:dyDescent="0.25">
      <c r="B24" s="90" t="s">
        <v>228</v>
      </c>
      <c r="C24" s="167">
        <v>0</v>
      </c>
      <c r="D24" s="167">
        <v>0</v>
      </c>
      <c r="E24" s="167">
        <v>10089</v>
      </c>
      <c r="F24" s="77">
        <f t="shared" si="5"/>
        <v>10089</v>
      </c>
      <c r="G24" s="109"/>
      <c r="H24" s="77">
        <v>0</v>
      </c>
      <c r="I24" s="77">
        <v>0</v>
      </c>
      <c r="J24" s="77">
        <v>5665</v>
      </c>
      <c r="K24" s="77">
        <f t="shared" si="6"/>
        <v>5665</v>
      </c>
      <c r="L24" s="109"/>
      <c r="M24" s="167">
        <v>0</v>
      </c>
      <c r="N24" s="167">
        <v>0</v>
      </c>
      <c r="O24" s="167">
        <v>4424</v>
      </c>
      <c r="P24" s="77">
        <f t="shared" si="7"/>
        <v>4424</v>
      </c>
      <c r="Q24" s="109"/>
      <c r="R24" s="109"/>
    </row>
    <row r="25" spans="2:18" ht="16.5" customHeight="1" thickTop="1" thickBot="1" x14ac:dyDescent="0.25">
      <c r="B25" s="90" t="s">
        <v>229</v>
      </c>
      <c r="C25" s="167">
        <v>20213</v>
      </c>
      <c r="D25" s="167">
        <v>4901</v>
      </c>
      <c r="E25" s="167">
        <v>5828</v>
      </c>
      <c r="F25" s="77">
        <f t="shared" si="5"/>
        <v>30942</v>
      </c>
      <c r="G25" s="109"/>
      <c r="H25" s="77">
        <v>10994</v>
      </c>
      <c r="I25" s="77">
        <v>2804</v>
      </c>
      <c r="J25" s="77">
        <v>2974</v>
      </c>
      <c r="K25" s="77">
        <f t="shared" si="6"/>
        <v>16772</v>
      </c>
      <c r="L25" s="109"/>
      <c r="M25" s="167">
        <v>9219</v>
      </c>
      <c r="N25" s="167">
        <v>2097</v>
      </c>
      <c r="O25" s="167">
        <v>2854</v>
      </c>
      <c r="P25" s="77">
        <f t="shared" si="7"/>
        <v>14170</v>
      </c>
      <c r="Q25" s="109"/>
      <c r="R25" s="109"/>
    </row>
    <row r="26" spans="2:18" ht="16.5" customHeight="1" thickTop="1" x14ac:dyDescent="0.2">
      <c r="B26" s="86" t="s">
        <v>230</v>
      </c>
      <c r="C26" s="87">
        <f>SUM(C27:C30)</f>
        <v>516590</v>
      </c>
      <c r="D26" s="87">
        <f>SUM(D27:D30)</f>
        <v>147023</v>
      </c>
      <c r="E26" s="87">
        <f>SUM(E27:E30)</f>
        <v>15917</v>
      </c>
      <c r="F26" s="87">
        <f>SUM(F27:F30)</f>
        <v>679530</v>
      </c>
      <c r="G26" s="109"/>
      <c r="H26" s="87">
        <f>SUM(H27:H30)</f>
        <v>313421</v>
      </c>
      <c r="I26" s="87">
        <f>SUM(I27:I30)</f>
        <v>91519</v>
      </c>
      <c r="J26" s="87">
        <f>SUM(J27:J30)</f>
        <v>8639</v>
      </c>
      <c r="K26" s="87">
        <f>SUM(K27:K30)</f>
        <v>413579</v>
      </c>
      <c r="L26" s="109"/>
      <c r="M26" s="87">
        <f>SUM(M27:M30)</f>
        <v>203169</v>
      </c>
      <c r="N26" s="87">
        <f>SUM(N27:N30)</f>
        <v>55504</v>
      </c>
      <c r="O26" s="87">
        <f>SUM(O27:O30)</f>
        <v>7278</v>
      </c>
      <c r="P26" s="87">
        <f>SUM(P27:P30)</f>
        <v>265951</v>
      </c>
      <c r="Q26" s="109"/>
      <c r="R26" s="109"/>
    </row>
    <row r="27" spans="2:18" ht="16.5" customHeight="1" thickBot="1" x14ac:dyDescent="0.25">
      <c r="B27" s="90" t="s">
        <v>106</v>
      </c>
      <c r="C27" s="167">
        <v>324278</v>
      </c>
      <c r="D27" s="167">
        <v>89027</v>
      </c>
      <c r="E27" s="167">
        <v>8353</v>
      </c>
      <c r="F27" s="77">
        <f t="shared" ref="F27:F30" si="8">SUM(C27:E27)</f>
        <v>421658</v>
      </c>
      <c r="G27" s="109"/>
      <c r="H27" s="77">
        <v>190560</v>
      </c>
      <c r="I27" s="77">
        <v>52740</v>
      </c>
      <c r="J27" s="77">
        <v>4429</v>
      </c>
      <c r="K27" s="77">
        <f t="shared" ref="K27:K30" si="9">SUM(H27:J27)</f>
        <v>247729</v>
      </c>
      <c r="L27" s="109"/>
      <c r="M27" s="167">
        <v>133718</v>
      </c>
      <c r="N27" s="167">
        <v>36287</v>
      </c>
      <c r="O27" s="167">
        <v>3924</v>
      </c>
      <c r="P27" s="77">
        <f t="shared" ref="P27:P30" si="10">SUM(M27:O27)</f>
        <v>173929</v>
      </c>
      <c r="Q27" s="109"/>
      <c r="R27" s="109"/>
    </row>
    <row r="28" spans="2:18" ht="16.5" customHeight="1" thickTop="1" thickBot="1" x14ac:dyDescent="0.25">
      <c r="B28" s="90" t="s">
        <v>107</v>
      </c>
      <c r="C28" s="167">
        <v>131164</v>
      </c>
      <c r="D28" s="167">
        <v>24347</v>
      </c>
      <c r="E28" s="167">
        <v>3001</v>
      </c>
      <c r="F28" s="77">
        <f t="shared" si="8"/>
        <v>158512</v>
      </c>
      <c r="G28" s="109"/>
      <c r="H28" s="77">
        <v>86632</v>
      </c>
      <c r="I28" s="77">
        <v>16149</v>
      </c>
      <c r="J28" s="77">
        <v>1609</v>
      </c>
      <c r="K28" s="77">
        <f t="shared" si="9"/>
        <v>104390</v>
      </c>
      <c r="L28" s="109"/>
      <c r="M28" s="167">
        <v>44532</v>
      </c>
      <c r="N28" s="167">
        <v>8198</v>
      </c>
      <c r="O28" s="167">
        <v>1392</v>
      </c>
      <c r="P28" s="77">
        <f t="shared" si="10"/>
        <v>54122</v>
      </c>
      <c r="Q28" s="109"/>
      <c r="R28" s="109"/>
    </row>
    <row r="29" spans="2:18" ht="16.5" customHeight="1" thickTop="1" thickBot="1" x14ac:dyDescent="0.25">
      <c r="B29" s="90" t="s">
        <v>108</v>
      </c>
      <c r="C29" s="167">
        <v>25150</v>
      </c>
      <c r="D29" s="167">
        <v>29715</v>
      </c>
      <c r="E29" s="167">
        <v>348</v>
      </c>
      <c r="F29" s="77">
        <f t="shared" si="8"/>
        <v>55213</v>
      </c>
      <c r="G29" s="109"/>
      <c r="H29" s="77">
        <v>15963</v>
      </c>
      <c r="I29" s="77">
        <v>20303</v>
      </c>
      <c r="J29" s="77">
        <v>255</v>
      </c>
      <c r="K29" s="77">
        <f t="shared" si="9"/>
        <v>36521</v>
      </c>
      <c r="L29" s="109"/>
      <c r="M29" s="167">
        <v>9187</v>
      </c>
      <c r="N29" s="167">
        <v>9412</v>
      </c>
      <c r="O29" s="167">
        <v>93</v>
      </c>
      <c r="P29" s="77">
        <f t="shared" si="10"/>
        <v>18692</v>
      </c>
      <c r="Q29" s="109"/>
      <c r="R29" s="109"/>
    </row>
    <row r="30" spans="2:18" ht="16.5" customHeight="1" thickTop="1" thickBot="1" x14ac:dyDescent="0.25">
      <c r="B30" s="90" t="s">
        <v>109</v>
      </c>
      <c r="C30" s="167">
        <v>35998</v>
      </c>
      <c r="D30" s="167">
        <v>3934</v>
      </c>
      <c r="E30" s="167">
        <v>4215</v>
      </c>
      <c r="F30" s="77">
        <f t="shared" si="8"/>
        <v>44147</v>
      </c>
      <c r="G30" s="109"/>
      <c r="H30" s="77">
        <v>20266</v>
      </c>
      <c r="I30" s="77">
        <v>2327</v>
      </c>
      <c r="J30" s="77">
        <v>2346</v>
      </c>
      <c r="K30" s="77">
        <f t="shared" si="9"/>
        <v>24939</v>
      </c>
      <c r="L30" s="109"/>
      <c r="M30" s="167">
        <v>15732</v>
      </c>
      <c r="N30" s="167">
        <v>1607</v>
      </c>
      <c r="O30" s="167">
        <v>1869</v>
      </c>
      <c r="P30" s="77">
        <f t="shared" si="10"/>
        <v>19208</v>
      </c>
      <c r="Q30" s="109"/>
      <c r="R30" s="109"/>
    </row>
    <row r="31" spans="2:18" ht="12.75" thickTop="1" x14ac:dyDescent="0.2"/>
  </sheetData>
  <mergeCells count="20">
    <mergeCell ref="B4:B5"/>
    <mergeCell ref="C4:D4"/>
    <mergeCell ref="E4:E5"/>
    <mergeCell ref="F4:F5"/>
    <mergeCell ref="B19:B20"/>
    <mergeCell ref="C19:D19"/>
    <mergeCell ref="E19:E20"/>
    <mergeCell ref="F19:F20"/>
    <mergeCell ref="H4:I4"/>
    <mergeCell ref="J4:J5"/>
    <mergeCell ref="K4:K5"/>
    <mergeCell ref="H19:I19"/>
    <mergeCell ref="J19:J20"/>
    <mergeCell ref="K19:K20"/>
    <mergeCell ref="M4:N4"/>
    <mergeCell ref="O4:O5"/>
    <mergeCell ref="P4:P5"/>
    <mergeCell ref="M19:N19"/>
    <mergeCell ref="O19:O20"/>
    <mergeCell ref="P19:P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16"/>
  <sheetViews>
    <sheetView zoomScaleNormal="100" zoomScaleSheetLayoutView="100" workbookViewId="0">
      <pane xSplit="2" topLeftCell="C1" activePane="topRight" state="frozen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3.625" style="2" customWidth="1"/>
    <col min="7" max="9" width="14.875" style="2" hidden="1" customWidth="1" outlineLevel="1"/>
    <col min="10" max="10" width="3.625" style="2" hidden="1" customWidth="1" outlineLevel="1"/>
    <col min="11" max="13" width="14.875" style="2" hidden="1" customWidth="1" outlineLevel="1"/>
    <col min="14" max="14" width="10.875" style="2" collapsed="1"/>
    <col min="15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.75" thickBot="1" x14ac:dyDescent="0.3">
      <c r="A3" s="9"/>
      <c r="B3" s="118" t="s">
        <v>145</v>
      </c>
    </row>
    <row r="4" spans="1:13" s="29" customFormat="1" ht="22.5" customHeight="1" thickTop="1" thickBot="1" x14ac:dyDescent="0.25">
      <c r="B4" s="207"/>
      <c r="C4" s="129" t="s">
        <v>240</v>
      </c>
      <c r="D4" s="160" t="s">
        <v>239</v>
      </c>
      <c r="E4" s="202" t="s">
        <v>174</v>
      </c>
      <c r="F4" s="137"/>
      <c r="G4" s="179" t="s">
        <v>237</v>
      </c>
      <c r="H4" s="179" t="s">
        <v>238</v>
      </c>
      <c r="I4" s="202" t="s">
        <v>174</v>
      </c>
      <c r="K4" s="179" t="s">
        <v>209</v>
      </c>
      <c r="L4" s="179" t="s">
        <v>183</v>
      </c>
      <c r="M4" s="202" t="s">
        <v>174</v>
      </c>
    </row>
    <row r="5" spans="1:13" s="29" customFormat="1" ht="22.5" customHeight="1" thickTop="1" thickBot="1" x14ac:dyDescent="0.25">
      <c r="B5" s="208"/>
      <c r="C5" s="190" t="s">
        <v>175</v>
      </c>
      <c r="D5" s="204"/>
      <c r="E5" s="203"/>
      <c r="F5" s="141"/>
      <c r="G5" s="190" t="s">
        <v>175</v>
      </c>
      <c r="H5" s="204"/>
      <c r="I5" s="203"/>
      <c r="K5" s="190" t="s">
        <v>175</v>
      </c>
      <c r="L5" s="204"/>
      <c r="M5" s="203"/>
    </row>
    <row r="6" spans="1:13" s="29" customFormat="1" ht="16.5" customHeight="1" thickTop="1" thickBot="1" x14ac:dyDescent="0.25">
      <c r="B6" s="25" t="s">
        <v>33</v>
      </c>
      <c r="C6" s="109">
        <v>690312</v>
      </c>
      <c r="D6" s="109">
        <v>679530</v>
      </c>
      <c r="E6" s="51">
        <f>C6/D6-1</f>
        <v>1.5866849145732997E-2</v>
      </c>
      <c r="F6" s="109"/>
      <c r="G6" s="109">
        <f>C6-K6</f>
        <v>418847</v>
      </c>
      <c r="H6" s="109">
        <f>D6-L6</f>
        <v>413579</v>
      </c>
      <c r="I6" s="51">
        <f>G6/H6-1</f>
        <v>1.273759064169111E-2</v>
      </c>
      <c r="J6" s="109"/>
      <c r="K6" s="109">
        <v>271465</v>
      </c>
      <c r="L6" s="109">
        <v>265951</v>
      </c>
      <c r="M6" s="51">
        <f>K6/L6-1</f>
        <v>2.0733142571375929E-2</v>
      </c>
    </row>
    <row r="7" spans="1:13" s="29" customFormat="1" ht="16.5" customHeight="1" thickTop="1" thickBot="1" x14ac:dyDescent="0.25">
      <c r="B7" s="157" t="s">
        <v>178</v>
      </c>
      <c r="C7" s="165">
        <v>690312</v>
      </c>
      <c r="D7" s="183">
        <v>658823</v>
      </c>
      <c r="E7" s="158">
        <f>C7/D7-1</f>
        <v>4.7795841978801601E-2</v>
      </c>
      <c r="F7" s="109"/>
      <c r="G7" s="109">
        <f t="shared" ref="G7:H14" si="0">C7-K7</f>
        <v>418847</v>
      </c>
      <c r="H7" s="109">
        <f t="shared" si="0"/>
        <v>400359</v>
      </c>
      <c r="I7" s="158">
        <f>G7/H7-1</f>
        <v>4.617855474711452E-2</v>
      </c>
      <c r="J7" s="109"/>
      <c r="K7" s="165">
        <v>271465</v>
      </c>
      <c r="L7" s="165">
        <v>258464</v>
      </c>
      <c r="M7" s="158">
        <f>K7/L7-1</f>
        <v>5.0301009038009159E-2</v>
      </c>
    </row>
    <row r="8" spans="1:13" s="29" customFormat="1" ht="16.5" customHeight="1" thickTop="1" thickBot="1" x14ac:dyDescent="0.25">
      <c r="B8" s="26" t="s">
        <v>100</v>
      </c>
      <c r="C8" s="109">
        <v>233087</v>
      </c>
      <c r="D8" s="109">
        <v>237101</v>
      </c>
      <c r="E8" s="51">
        <f t="shared" ref="E8:E9" si="1">C8/D8-1</f>
        <v>-1.6929494181804339E-2</v>
      </c>
      <c r="F8" s="109"/>
      <c r="G8" s="109">
        <f t="shared" si="0"/>
        <v>179379</v>
      </c>
      <c r="H8" s="109">
        <f t="shared" si="0"/>
        <v>180196</v>
      </c>
      <c r="I8" s="51">
        <f t="shared" ref="I8:I9" si="2">G8/H8-1</f>
        <v>-4.5339519190215061E-3</v>
      </c>
      <c r="J8" s="109"/>
      <c r="K8" s="109">
        <v>53708</v>
      </c>
      <c r="L8" s="109">
        <v>56905</v>
      </c>
      <c r="M8" s="51">
        <f t="shared" ref="M8:M9" si="3">K8/L8-1</f>
        <v>-5.618135488972853E-2</v>
      </c>
    </row>
    <row r="9" spans="1:13" s="29" customFormat="1" ht="16.5" customHeight="1" thickTop="1" thickBot="1" x14ac:dyDescent="0.25">
      <c r="B9" s="26" t="s">
        <v>38</v>
      </c>
      <c r="C9" s="109">
        <v>204805</v>
      </c>
      <c r="D9" s="109">
        <v>202171</v>
      </c>
      <c r="E9" s="51">
        <f t="shared" si="1"/>
        <v>1.3028574820325378E-2</v>
      </c>
      <c r="F9" s="109"/>
      <c r="G9" s="109">
        <f t="shared" si="0"/>
        <v>164418</v>
      </c>
      <c r="H9" s="109">
        <f t="shared" si="0"/>
        <v>164043</v>
      </c>
      <c r="I9" s="51">
        <f t="shared" si="2"/>
        <v>2.2859859914778902E-3</v>
      </c>
      <c r="J9" s="109"/>
      <c r="K9" s="109">
        <v>40387</v>
      </c>
      <c r="L9" s="109">
        <v>38128</v>
      </c>
      <c r="M9" s="51">
        <f t="shared" si="3"/>
        <v>5.9247796894670524E-2</v>
      </c>
    </row>
    <row r="10" spans="1:13" s="29" customFormat="1" ht="16.5" customHeight="1" thickTop="1" thickBot="1" x14ac:dyDescent="0.25">
      <c r="B10" s="28" t="s">
        <v>179</v>
      </c>
      <c r="C10" s="165">
        <v>204805</v>
      </c>
      <c r="D10" s="109">
        <v>196962</v>
      </c>
      <c r="E10" s="158">
        <f>C10/D10-1</f>
        <v>3.9819863730059524E-2</v>
      </c>
      <c r="F10" s="109"/>
      <c r="G10" s="109">
        <f t="shared" si="0"/>
        <v>164418</v>
      </c>
      <c r="H10" s="109">
        <f t="shared" si="0"/>
        <v>159463</v>
      </c>
      <c r="I10" s="158">
        <f>G10/H10-1</f>
        <v>3.1073038886763715E-2</v>
      </c>
      <c r="J10" s="109"/>
      <c r="K10" s="165">
        <v>40387</v>
      </c>
      <c r="L10" s="165">
        <v>37499</v>
      </c>
      <c r="M10" s="158">
        <f>K10/L10-1</f>
        <v>7.7015387076988739E-2</v>
      </c>
    </row>
    <row r="11" spans="1:13" s="29" customFormat="1" ht="16.5" customHeight="1" thickTop="1" thickBot="1" x14ac:dyDescent="0.25">
      <c r="B11" s="26" t="s">
        <v>142</v>
      </c>
      <c r="C11" s="109">
        <v>122483</v>
      </c>
      <c r="D11" s="109">
        <v>119985</v>
      </c>
      <c r="E11" s="51">
        <f>(C11/D11-1)</f>
        <v>2.0819269075301072E-2</v>
      </c>
      <c r="F11" s="109"/>
      <c r="G11" s="109">
        <f t="shared" si="0"/>
        <v>124012</v>
      </c>
      <c r="H11" s="109">
        <f t="shared" si="0"/>
        <v>123459</v>
      </c>
      <c r="I11" s="51">
        <f>(G11/H11-1)</f>
        <v>4.4792198219651969E-3</v>
      </c>
      <c r="J11" s="109"/>
      <c r="K11" s="109">
        <v>-1529</v>
      </c>
      <c r="L11" s="109">
        <v>-3474</v>
      </c>
      <c r="M11" s="51">
        <f>-(K11/L11-1)</f>
        <v>0.55987334484743811</v>
      </c>
    </row>
    <row r="12" spans="1:13" s="29" customFormat="1" ht="16.5" customHeight="1" thickTop="1" thickBot="1" x14ac:dyDescent="0.25">
      <c r="B12" s="26" t="s">
        <v>133</v>
      </c>
      <c r="C12" s="109">
        <v>251934</v>
      </c>
      <c r="D12" s="109">
        <v>121069</v>
      </c>
      <c r="E12" s="51">
        <f>(C12/D12-1)</f>
        <v>1.0809125374786279</v>
      </c>
      <c r="F12" s="109"/>
      <c r="G12" s="109">
        <f t="shared" si="0"/>
        <v>253322</v>
      </c>
      <c r="H12" s="109">
        <f t="shared" si="0"/>
        <v>121434</v>
      </c>
      <c r="I12" s="51">
        <f>(G12/H12-1)</f>
        <v>1.0860879160696344</v>
      </c>
      <c r="J12" s="109"/>
      <c r="K12" s="109">
        <v>-1388</v>
      </c>
      <c r="L12" s="109">
        <v>-365</v>
      </c>
      <c r="M12" s="51">
        <f>-(K12/L12-1)</f>
        <v>-2.8027397260273972</v>
      </c>
    </row>
    <row r="13" spans="1:13" s="29" customFormat="1" ht="16.5" customHeight="1" thickTop="1" thickBot="1" x14ac:dyDescent="0.25">
      <c r="B13" s="28" t="s">
        <v>134</v>
      </c>
      <c r="C13" s="109">
        <v>-6571</v>
      </c>
      <c r="D13" s="109">
        <v>-16252</v>
      </c>
      <c r="E13" s="51">
        <f>-(C13/D13-1)</f>
        <v>0.59568053162687673</v>
      </c>
      <c r="F13" s="109"/>
      <c r="G13" s="109">
        <f t="shared" si="0"/>
        <v>-3018</v>
      </c>
      <c r="H13" s="109">
        <f t="shared" si="0"/>
        <v>-4460</v>
      </c>
      <c r="I13" s="51">
        <f>-(G13/H13-1)</f>
        <v>0.32331838565022419</v>
      </c>
      <c r="J13" s="109"/>
      <c r="K13" s="109">
        <v>-3553</v>
      </c>
      <c r="L13" s="109">
        <v>-11792</v>
      </c>
      <c r="M13" s="51">
        <f>-(K13/L13-1)</f>
        <v>0.69869402985074625</v>
      </c>
    </row>
    <row r="14" spans="1:13" s="29" customFormat="1" ht="16.5" customHeight="1" thickTop="1" thickBot="1" x14ac:dyDescent="0.25">
      <c r="B14" s="26" t="s">
        <v>177</v>
      </c>
      <c r="C14" s="109">
        <v>245363</v>
      </c>
      <c r="D14" s="109">
        <v>104817</v>
      </c>
      <c r="E14" s="51">
        <f>(C14/D14-1)</f>
        <v>1.340870278676169</v>
      </c>
      <c r="F14" s="109"/>
      <c r="G14" s="109">
        <f t="shared" si="0"/>
        <v>250304</v>
      </c>
      <c r="H14" s="109">
        <f t="shared" si="0"/>
        <v>116974</v>
      </c>
      <c r="I14" s="51">
        <f>(G14/H14-1)</f>
        <v>1.1398259442269221</v>
      </c>
      <c r="J14" s="109"/>
      <c r="K14" s="109">
        <v>-4941</v>
      </c>
      <c r="L14" s="109">
        <v>-12157</v>
      </c>
      <c r="M14" s="51">
        <f>-(K14/L14-1)</f>
        <v>0.5935674919799292</v>
      </c>
    </row>
    <row r="15" spans="1:13" s="29" customFormat="1" ht="12.75" thickTop="1" x14ac:dyDescent="0.2">
      <c r="B15" s="23"/>
    </row>
    <row r="16" spans="1:13" s="29" customFormat="1" ht="15" customHeight="1" x14ac:dyDescent="0.2">
      <c r="B16" s="23"/>
    </row>
  </sheetData>
  <mergeCells count="7">
    <mergeCell ref="M4:M5"/>
    <mergeCell ref="K5:L5"/>
    <mergeCell ref="B4:B5"/>
    <mergeCell ref="E4:E5"/>
    <mergeCell ref="C5:D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LESNICZEK Olga</cp:lastModifiedBy>
  <cp:lastPrinted>2018-07-23T08:37:35Z</cp:lastPrinted>
  <dcterms:created xsi:type="dcterms:W3CDTF">2014-05-05T23:42:10Z</dcterms:created>
  <dcterms:modified xsi:type="dcterms:W3CDTF">2018-07-26T06:09:38Z</dcterms:modified>
  <cp:category/>
</cp:coreProperties>
</file>