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16660" tabRatio="852" activeTab="1"/>
  </bookViews>
  <sheets>
    <sheet name="Spis treści" sheetId="1" r:id="rId1"/>
    <sheet name="RZiS i spr. z całkowitych doch." sheetId="2" r:id="rId2"/>
    <sheet name="Spr. z sytuacji finansowej" sheetId="3" r:id="rId3"/>
    <sheet name="Zmiany w kapitale" sheetId="4" r:id="rId4"/>
    <sheet name="Przepływy pieniężne" sheetId="5" r:id="rId5"/>
    <sheet name="Spr. segmentowa" sheetId="6" r:id="rId6"/>
    <sheet name="RZiS_analityczny" sheetId="7" r:id="rId7"/>
    <sheet name="Wskaźniki operacyjne" sheetId="8" r:id="rId8"/>
    <sheet name="Baza hotelowa" sheetId="9" r:id="rId9"/>
    <sheet name="Klienci" sheetId="10" r:id="rId10"/>
    <sheet name="Zatrudnienie" sheetId="11" r:id="rId11"/>
    <sheet name="Struktura Grupy" sheetId="12" r:id="rId12"/>
    <sheet name="Akcjonariat" sheetId="13" r:id="rId13"/>
  </sheets>
  <externalReferences>
    <externalReference r:id="rId16"/>
    <externalReference r:id="rId17"/>
  </externalReferences>
  <definedNames>
    <definedName name="_Toc293035359" localSheetId="12">'Akcjonariat'!$B$3</definedName>
    <definedName name="_Toc293035359" localSheetId="8">'Baza hotelowa'!$B$3</definedName>
    <definedName name="_Toc293035359" localSheetId="9">'Klienci'!$B$3</definedName>
    <definedName name="_Toc293035359" localSheetId="4">'Przepływy pieniężne'!$B$3</definedName>
    <definedName name="_Toc293035359" localSheetId="6">'RZiS_analityczny'!$B$3</definedName>
    <definedName name="_Toc293035359" localSheetId="5">'Spr. segmentowa'!$B$3</definedName>
    <definedName name="_Toc293035359" localSheetId="11">'Struktura Grupy'!$B$3</definedName>
    <definedName name="_Toc293035359" localSheetId="7">'Wskaźniki operacyjne'!$B$3</definedName>
    <definedName name="_Toc293035359" localSheetId="10">'Zatrudnienie'!$B$3</definedName>
    <definedName name="_xlnm.Print_Area" localSheetId="4">'Przepływy pieniężne'!$A$1:$L$47</definedName>
    <definedName name="_xlnm.Print_Area" localSheetId="1">'RZiS i spr. z całkowitych doch.'!$A$1:$L$54</definedName>
    <definedName name="_xlnm.Print_Area" localSheetId="6">'RZiS_analityczny'!$B$2:$B$14</definedName>
    <definedName name="_xlnm.Print_Area" localSheetId="5">'Spr. segmentowa'!$A$1:$S$39</definedName>
    <definedName name="_xlnm.Print_Area" localSheetId="2">'Spr. z sytuacji finansowej'!$A$1:$G$59</definedName>
    <definedName name="_xlnm.Print_Area" localSheetId="7">'Wskaźniki operacyjne'!$B$3:$AJ$76</definedName>
  </definedNames>
  <calcPr fullCalcOnLoad="1"/>
</workbook>
</file>

<file path=xl/sharedStrings.xml><?xml version="1.0" encoding="utf-8"?>
<sst xmlns="http://schemas.openxmlformats.org/spreadsheetml/2006/main" count="830" uniqueCount="333">
  <si>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</si>
  <si>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</si>
  <si>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</si>
  <si>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</si>
  <si>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</si>
  <si>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</si>
  <si>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</si>
  <si>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</si>
  <si>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</si>
  <si>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</si>
  <si>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</si>
  <si>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</si>
  <si>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</si>
  <si>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</si>
  <si>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</si>
  <si>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</si>
  <si>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</si>
  <si>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</si>
  <si>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</si>
  <si>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</si>
  <si>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</si>
  <si>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</si>
  <si>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</si>
  <si>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</si>
  <si>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</si>
  <si>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</si>
  <si>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</si>
  <si>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</si>
  <si>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</si>
  <si>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</si>
  <si>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</si>
  <si>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</si>
  <si>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</si>
  <si>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</si>
  <si>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</si>
  <si>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</si>
  <si>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</si>
  <si>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</si>
  <si>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</si>
  <si>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</si>
  <si>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</si>
  <si>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</si>
  <si>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</si>
  <si>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</si>
  <si>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</si>
  <si>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</si>
  <si>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</si>
  <si>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</si>
  <si>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</si>
  <si>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</si>
  <si>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</si>
  <si>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</si>
  <si>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</si>
  <si>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</si>
  <si>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</si>
  <si>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</si>
  <si>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</si>
  <si>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</si>
  <si>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</si>
  <si>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</si>
  <si>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</si>
  <si>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</si>
  <si>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</si>
  <si>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</si>
  <si>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</si>
  <si>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</si>
  <si>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</si>
  <si>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</si>
  <si>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</si>
  <si>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</si>
  <si>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</si>
  <si>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</si>
  <si>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</si>
  <si>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</si>
  <si>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</si>
  <si>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</si>
  <si>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</si>
  <si>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</si>
  <si>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</si>
  <si>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</si>
  <si>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</si>
  <si>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</si>
  <si>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</si>
  <si>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</si>
  <si>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</si>
  <si>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</si>
  <si>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</si>
  <si>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</si>
  <si>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</si>
  <si>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</si>
  <si>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</si>
  <si>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Stan na 01.01.2015</t>
  </si>
  <si>
    <t>Całkowite dochody/(straty) za okres</t>
  </si>
  <si>
    <t>- rozliczenie połączenia pod wspólną kontrolą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</si>
  <si>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</si>
  <si>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</si>
  <si>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</si>
  <si>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</si>
  <si>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</si>
  <si>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</si>
  <si>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</si>
  <si>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</si>
  <si>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</si>
  <si>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</si>
  <si>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</si>
  <si>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Przychody/koszty finansowe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</si>
  <si>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</si>
  <si>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</si>
  <si>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</si>
  <si>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</si>
  <si>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</si>
  <si>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</si>
  <si>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</si>
  <si>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</si>
  <si>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</si>
  <si>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</si>
  <si>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</si>
  <si>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</si>
  <si>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</si>
  <si>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</si>
  <si>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</si>
  <si>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</si>
  <si>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</si>
  <si>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</si>
  <si>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</si>
  <si>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</si>
  <si>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</si>
  <si>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</si>
  <si>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</si>
  <si>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</si>
  <si>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</si>
  <si>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</si>
  <si>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</si>
  <si>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</si>
  <si>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</si>
  <si>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</si>
  <si>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Przychody ze sprzedaży</t>
  </si>
  <si>
    <t>10.</t>
  </si>
  <si>
    <t>11.</t>
  </si>
  <si>
    <t>12.</t>
  </si>
  <si>
    <t>Inwestycje w jednostkach stowarzyszonych</t>
  </si>
  <si>
    <t>Wydatki netto z tytułu przejęcia jednostek zależnych</t>
  </si>
  <si>
    <t>Wpływ zmian kursów walut na saldo środków pieniężnych w walutach obcych</t>
  </si>
  <si>
    <t>Wynik z działalności operacyjnej (EBIT) bez zdarzeń jednorazowych</t>
  </si>
  <si>
    <t>Accor S.A.</t>
  </si>
  <si>
    <t>Aviva Otwarty Fundusz Emerytalny Aviva BZ WBK</t>
  </si>
  <si>
    <t>Skonsolidowany rachunek zysków i strat w ujęciu analitycznym</t>
  </si>
  <si>
    <t>Kapitał
z przeliczenia 
jednostek zagranicznych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</si>
  <si>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</si>
  <si>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</si>
  <si>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</si>
  <si>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</si>
  <si>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Zysk przed opodatkowaniem</t>
  </si>
  <si>
    <t>Spłaty kredytów i pożyczek</t>
  </si>
  <si>
    <r>
      <t>Aktywa</t>
    </r>
    <r>
      <rPr>
        <sz val="9"/>
        <color indexed="9"/>
        <rFont val="Arial"/>
        <family val="2"/>
      </rPr>
      <t xml:space="preserve"> </t>
    </r>
  </si>
  <si>
    <r>
      <t>Pasywa</t>
    </r>
    <r>
      <rPr>
        <sz val="9"/>
        <color indexed="9"/>
        <rFont val="Arial"/>
        <family val="2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</si>
  <si>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</si>
  <si>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</si>
  <si>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</si>
  <si>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</si>
  <si>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</si>
  <si>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Składniki, które nie zostaną przeniesione w późniejszych okresach do rachunku zysków i strat</t>
  </si>
  <si>
    <t>Podatek dochodowy dotyczący składników, które nie zostaną przeniesione w późniejszych okresach</t>
  </si>
  <si>
    <t>Składniki, które mogą zostać przeniesione w późniejszych okresach do rachunku zysków i strat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</si>
  <si>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</si>
  <si>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</si>
  <si>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</si>
  <si>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</si>
  <si>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</si>
  <si>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</si>
  <si>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</si>
  <si>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</si>
  <si>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I kwartał 2015</t>
  </si>
  <si>
    <t>Różnice kursowe z przeliczenia jednostek zagranicznych</t>
  </si>
  <si>
    <t>Wartość skonsolidowana
- I kwartał 2015 roku</t>
  </si>
  <si>
    <t xml:space="preserve">Sprawozdawczość według segmentów </t>
  </si>
  <si>
    <r>
      <t xml:space="preserve">Skonsolidowane przychody ze sprzedaży i EBITDAR w podziale na segmenty geograficzne </t>
    </r>
    <r>
      <rPr>
        <sz val="9"/>
        <color indexed="9"/>
        <rFont val="Arial"/>
        <family val="2"/>
      </rPr>
      <t>[mln zł]</t>
    </r>
  </si>
  <si>
    <t>3,2 p.p.</t>
  </si>
  <si>
    <t>2,4 p.p.</t>
  </si>
  <si>
    <t>6,3 p.p.</t>
  </si>
  <si>
    <t>5,9 p.p.</t>
  </si>
  <si>
    <t>5,2 p.p.</t>
  </si>
  <si>
    <t xml:space="preserve"> 31.12.2015</t>
  </si>
  <si>
    <t>Aktualizacja wartości aktywów trwałych</t>
  </si>
  <si>
    <t>3,5 p.p.</t>
  </si>
  <si>
    <t>Dwanaście miesięcy zakończonych 31 grudnia 2015 roku</t>
  </si>
  <si>
    <t>Stan na 31.12.2015</t>
  </si>
  <si>
    <t>Przychody ze sprzedaży rzeczowych aktywów trwałych, wartości niematerialnych oraz nieruchomości inwestycyjnych</t>
  </si>
  <si>
    <t>Wydatki na rzeczowe aktywa trwałe, wartości niematerialne oraz nieruchomości inwestycyjne</t>
  </si>
  <si>
    <t>Spłata odsetek i inne wydatki związane z obsługą zadłużenia z tytułu kredytów i pożyczek</t>
  </si>
  <si>
    <t>Udział w zyskach/(stratach) netto jednostek stowarzyszonych</t>
  </si>
  <si>
    <t>Inne całkowite dochody/(straty) po opodatkowaniu</t>
  </si>
  <si>
    <t xml:space="preserve">Amplico Otwarty Fundusz Emerytalny oraz Metlife Amplico Dobrowolny Fundusz Emerytalny zarządzane przez Amplico Powszechne Towarzystwo Emerytalne </t>
  </si>
  <si>
    <t>I kwartał 2016</t>
  </si>
  <si>
    <t>Wartość skonsolidowana
- I kwartał 2016 roku</t>
  </si>
  <si>
    <t>% zmiana</t>
  </si>
  <si>
    <t>wyniki raportowane</t>
  </si>
  <si>
    <t>wyniki "like-for-like"</t>
  </si>
  <si>
    <t>2,3 p.p.</t>
  </si>
  <si>
    <t>-1,3 p.p.</t>
  </si>
  <si>
    <t>-0,7 p.p.</t>
  </si>
  <si>
    <t>3,8 p.p.</t>
  </si>
  <si>
    <t>1,9 p.p.</t>
  </si>
  <si>
    <t>3,4 p.p.</t>
  </si>
  <si>
    <t>2,9 p.p.</t>
  </si>
  <si>
    <t>0,6 p.p.</t>
  </si>
  <si>
    <t>-1,7 p.p.</t>
  </si>
  <si>
    <t>10,9 p.p.</t>
  </si>
  <si>
    <t>Stan na 01.01.2016</t>
  </si>
  <si>
    <t>Zysk/strata z tytułu różnic kursowych</t>
  </si>
  <si>
    <t>2,1 p.p.</t>
  </si>
  <si>
    <t>9,2 p.p.</t>
  </si>
  <si>
    <t>7,1 p.p.</t>
  </si>
  <si>
    <t>1,5 p.p.</t>
  </si>
  <si>
    <t>3,9 p.p.</t>
  </si>
  <si>
    <t>w tym: spółka zależna Accor S.A. - Accor Polska Sp. z o.o.</t>
  </si>
  <si>
    <t>Zmiana stanu zobowiązań, z wyjątkiem pożyczek i kredytów</t>
  </si>
  <si>
    <t>II kwartał 2016</t>
  </si>
  <si>
    <t>Zysk/strata z działalności operacyjnej bez zdarzeń jednorazowych</t>
  </si>
  <si>
    <t>Zysk/strata z działalności operacyjnej</t>
  </si>
  <si>
    <t>Zysk/strata przed opodatkowaniem</t>
  </si>
  <si>
    <t>Zysk/strata netto za okres</t>
  </si>
  <si>
    <t>Zysk/strata na jedną akcję zwykłą</t>
  </si>
  <si>
    <t>II kwartał 2015</t>
  </si>
  <si>
    <t>- zysk netto za okres</t>
  </si>
  <si>
    <t>Emisja obligacji</t>
  </si>
  <si>
    <t>Wartość skonsolidowana
- II kwartał 2016 roku</t>
  </si>
  <si>
    <t>Wartość skonsolidowana
- II kwartał 2015 roku</t>
  </si>
  <si>
    <t>30.06.2016</t>
  </si>
  <si>
    <t>2,8 p.p.</t>
  </si>
  <si>
    <t>0,5 p.p.</t>
  </si>
  <si>
    <t>-0,4 p.p.</t>
  </si>
  <si>
    <t>4,0 p.p.</t>
  </si>
  <si>
    <t>2,5 p.p.</t>
  </si>
  <si>
    <t>5,3 p.p.</t>
  </si>
  <si>
    <t>3,6 p.p.</t>
  </si>
  <si>
    <t>2,2 p.p.</t>
  </si>
  <si>
    <t>-1,0 p.p.</t>
  </si>
  <si>
    <t>-1,2 p.p.</t>
  </si>
  <si>
    <t>-4,2 p.p.</t>
  </si>
  <si>
    <t>4,2 p.p.</t>
  </si>
  <si>
    <t>3,1 p.p.</t>
  </si>
  <si>
    <t>5,4 p.p.</t>
  </si>
  <si>
    <t>4,9 p.p.</t>
  </si>
  <si>
    <t>3,7 p.p.</t>
  </si>
  <si>
    <t>-2,1 p.p.</t>
  </si>
  <si>
    <t>6,8 p.p.</t>
  </si>
  <si>
    <t>8,2 p.p.</t>
  </si>
  <si>
    <t>5,5 p.p.</t>
  </si>
  <si>
    <t>8,3 p.p.</t>
  </si>
  <si>
    <t>Spłata odsetek i inne wydatki związane z obsługą zadłużenia z tytułu obligacji</t>
  </si>
  <si>
    <t>Podwyższenia kapitału zakładowego w podmiotach powiązanych</t>
  </si>
  <si>
    <t>-</t>
  </si>
  <si>
    <t>Wpływy od akcjonariusza</t>
  </si>
  <si>
    <t xml:space="preserve"> - przypisany akcjonariuszom jednostki dominującej</t>
  </si>
  <si>
    <t xml:space="preserve"> - przypisany udziałom niekontrolującym</t>
  </si>
  <si>
    <t>Całkowite dochody/straty za okres</t>
  </si>
  <si>
    <t>7,2 p.p.</t>
  </si>
  <si>
    <t>Zysk/(Strata) przed opodatkowaniem</t>
  </si>
  <si>
    <t>Udział w (zyskach)/stratach netto jednostek stowarzyszonych</t>
  </si>
  <si>
    <t>(Zysk)/strata z tytułu działalności inwestycyjnej</t>
  </si>
  <si>
    <t>Nationale-Nederlanden Otwarty Fundusz Emerytalny</t>
  </si>
  <si>
    <t>Pozostali</t>
  </si>
  <si>
    <t>Stan posiadania akcji Orbis S.A., ustalony na podstawie listy akcjonariuszy uprawnionych do wzięcia udziału w Zwyczajnym Walnym Zgromadzeniu zwołanym na dzień 02.06.2016 roku.</t>
  </si>
  <si>
    <t xml:space="preserve">  Przychody netto ze sprzedaży "like-for-like"</t>
  </si>
  <si>
    <t xml:space="preserve">  EBITDA operacyjna "like-for-like"</t>
  </si>
  <si>
    <t>III kwartał 2016</t>
  </si>
  <si>
    <t>III kwartał 2015</t>
  </si>
  <si>
    <t>Dziewięć miesięcy zakończonych 30 września 2016 roku</t>
  </si>
  <si>
    <t>Stan na 30.09.2016</t>
  </si>
  <si>
    <t>Dywidendy i inne wypłaty na rzecz właścicieli</t>
  </si>
  <si>
    <t>Wartość skonsolidowana
- III kwartał 2016 roku</t>
  </si>
  <si>
    <t>Wartość skonsolidowana
- III kwartał 2015 roku</t>
  </si>
  <si>
    <t>30.09.2016</t>
  </si>
  <si>
    <t>2,0 p.p.</t>
  </si>
  <si>
    <t>-0,2 p.p.</t>
  </si>
  <si>
    <t>2,6 p.p.</t>
  </si>
  <si>
    <t>0,2 p.p.</t>
  </si>
  <si>
    <t>7,6 p.p.</t>
  </si>
  <si>
    <t>4,5 p.p.</t>
  </si>
  <si>
    <t>4,4 p.p.</t>
  </si>
  <si>
    <t>5,8 p.p.</t>
  </si>
  <si>
    <t>0,9 p.p.</t>
  </si>
  <si>
    <t>0,7 p.p.</t>
  </si>
  <si>
    <t>2,7 p.p.</t>
  </si>
  <si>
    <t>-1,9 p.p.</t>
  </si>
  <si>
    <t>3,0 p.p.</t>
  </si>
  <si>
    <r>
      <t xml:space="preserve">* Obejmują wyniki hoteli własnych i leasingowanych spółek: Orbis S.A., </t>
    </r>
    <r>
      <rPr>
        <sz val="9"/>
        <color indexed="8"/>
        <rFont val="Arial"/>
        <family val="2"/>
      </rPr>
      <t>UAB Hekon, Katerinska Hotel s.r.o., Accor Pannonia Hotels Zrt., Accor Pannonia Slovakia, Accor Hotels Romania S.R.L.</t>
    </r>
  </si>
  <si>
    <t>Podstawowy i rozwodniony zysk/strata przypisany akcjonariuszom jednostki dominującej za okres (w zł)</t>
  </si>
  <si>
    <t>- transakcja z podmiotem powiązanym</t>
  </si>
  <si>
    <t>- podatek dochodowy związany z transakcją z podmiotem powiązanym</t>
  </si>
  <si>
    <t>Zyski i straty aktuarialne z tyt. programu określonych świadczeń pracowniczych</t>
  </si>
  <si>
    <t>IV kwartał 2016</t>
  </si>
  <si>
    <t>IV kwartał 2015</t>
  </si>
  <si>
    <t>12 miesięcy zakończonych 31.12.2016</t>
  </si>
  <si>
    <t>12 miesięcy zakończonych 31.12.2015</t>
  </si>
  <si>
    <t>Dwanaście miesięcy zakończonych 31 grudnia 2016 roku</t>
  </si>
  <si>
    <t>Stan na 31.12.2016</t>
  </si>
  <si>
    <t>Sześć miesięcy zakończonych 30 czerwca 2016 roku</t>
  </si>
  <si>
    <t>Stan na 30.06.2016</t>
  </si>
  <si>
    <t>Trzy miesiące zakończone 31 marca 2016 roku</t>
  </si>
  <si>
    <t>Stan na 31.03.2016</t>
  </si>
  <si>
    <t>- strata netto za okres</t>
  </si>
  <si>
    <t>Wycena aktywów finansowych</t>
  </si>
  <si>
    <t>Inne wydatki inwestycyjne</t>
  </si>
  <si>
    <t>Wartość skonsolidowana
- IV kwartał 2016 roku</t>
  </si>
  <si>
    <t>Wartość skonsolidowana
- IV kwartał 2015 roku</t>
  </si>
  <si>
    <t>Wartość skonsolidowana
- 12 miesięcy 2016 roku</t>
  </si>
  <si>
    <t>Wartość skonsolidowana
- 12 miesięcy 2015 roku</t>
  </si>
  <si>
    <t>12 miesięcy 2016</t>
  </si>
  <si>
    <t>12 miesięcy 2015</t>
  </si>
  <si>
    <t xml:space="preserve"> 31.03.2016</t>
  </si>
  <si>
    <t>31.12.2016</t>
  </si>
  <si>
    <t>31.12.2015</t>
  </si>
  <si>
    <t>1,0 p.p.</t>
  </si>
  <si>
    <t>4,1 p.p.</t>
  </si>
  <si>
    <t>7,0 p.p.</t>
  </si>
  <si>
    <t>4,8 p.p.</t>
  </si>
  <si>
    <t>5,7 p.p.</t>
  </si>
  <si>
    <t>12,7 p.p.</t>
  </si>
  <si>
    <t>7,7 p.p.</t>
  </si>
  <si>
    <t>1,3 p.p.</t>
  </si>
  <si>
    <t>-1,4 p.p.</t>
  </si>
  <si>
    <t>-0,6 p.p.</t>
  </si>
  <si>
    <t>10,2 p.p.</t>
  </si>
  <si>
    <t>16,3 p.p.</t>
  </si>
  <si>
    <t>11,0 p.p.</t>
  </si>
  <si>
    <t>31.12.2016/
31.12.2015</t>
  </si>
  <si>
    <t xml:space="preserve">* W dniu 1 stycznia 2017 roku nastąpiło połączenie Spółki zależnej Katerinska Hotel s.r.o. (spółka przejmująca) ze Spółką zależną Nový Smíchov Gate a.s. (spółka przejmowana), w której spółka przejmująca posiadała 100% udziałów.
** Spółka wyłączona z konsolidacji, nie prowadzi działalności gospodarczej
</t>
  </si>
  <si>
    <t>Pozostałe aktywa długoterminowe</t>
  </si>
  <si>
    <t>Przychody ze sprzedaży udziałów w jednostkach stowarzyszonych</t>
  </si>
  <si>
    <r>
      <rPr>
        <b/>
        <sz val="14"/>
        <color indexed="9"/>
        <rFont val="Arial"/>
        <family val="2"/>
      </rPr>
      <t xml:space="preserve">Wybrane dane finansowe i operacyjne Grupy Kapitałowej Orbis </t>
    </r>
    <r>
      <rPr>
        <sz val="14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22 lutego 2017 r.</t>
    </r>
  </si>
  <si>
    <t>Inne krótkoterminowe aktywa finansowe</t>
  </si>
</sst>
</file>

<file path=xl/styles.xml><?xml version="1.0" encoding="utf-8"?>
<styleSheet xmlns="http://schemas.openxmlformats.org/spreadsheetml/2006/main">
  <numFmts count="1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_-* #,##0.00\ _z_ł_-;\-* #,##0.00\ _z_ł_-;_-* &quot;-&quot;??\ _z_ł_-;_-@_-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  <numFmt numFmtId="171" formatCode="#,##0.0;\(#,##0.0\)"/>
  </numFmts>
  <fonts count="99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12"/>
      <name val="Calibri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color indexed="8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u val="single"/>
      <sz val="9"/>
      <color indexed="12"/>
      <name val="Arial"/>
      <family val="2"/>
    </font>
    <font>
      <sz val="8"/>
      <color indexed="8"/>
      <name val="Arial"/>
      <family val="2"/>
    </font>
    <font>
      <sz val="12"/>
      <name val="Calibri"/>
      <family val="0"/>
    </font>
    <font>
      <sz val="9"/>
      <color indexed="10"/>
      <name val="Arial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sz val="12"/>
      <color indexed="54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7.5"/>
      <color indexed="9"/>
      <name val="Arial"/>
      <family val="0"/>
    </font>
    <font>
      <sz val="11.5"/>
      <color indexed="9"/>
      <name val="Arial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9"/>
      <color rgb="FFFFFFFF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u val="single"/>
      <sz val="12"/>
      <color theme="10"/>
      <name val="Arial"/>
      <family val="2"/>
    </font>
    <font>
      <u val="single"/>
      <sz val="9"/>
      <color theme="1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10"/>
      <color rgb="FF606992"/>
      <name val="Arial"/>
      <family val="2"/>
    </font>
    <font>
      <sz val="9"/>
      <color rgb="FF606992"/>
      <name val="Arial"/>
      <family val="2"/>
    </font>
    <font>
      <sz val="12"/>
      <color rgb="FF606992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9"/>
      <color theme="1"/>
      <name val="Arial"/>
      <family val="2"/>
    </font>
    <font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59638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rgb="FFFFFFFF"/>
      </left>
      <right style="thick">
        <color rgb="FFFFFFFF"/>
      </right>
      <top>
        <color indexed="63"/>
      </top>
      <bottom style="thick">
        <color rgb="FFFFFFFF"/>
      </bottom>
    </border>
    <border>
      <left>
        <color indexed="63"/>
      </left>
      <right style="thick">
        <color rgb="FFFFFFFF"/>
      </right>
      <top>
        <color indexed="63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>
        <color indexed="63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>
        <color indexed="63"/>
      </top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 style="thick">
        <color rgb="FFFFFFFF"/>
      </left>
      <right style="thick">
        <color rgb="FFFFFFFF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FFFF"/>
      </bottom>
    </border>
    <border>
      <left>
        <color indexed="63"/>
      </left>
      <right>
        <color indexed="63"/>
      </right>
      <top style="thick">
        <color rgb="FFFFFFFF"/>
      </top>
      <bottom style="thick">
        <color rgb="FFFFFFFF"/>
      </bottom>
    </border>
    <border>
      <left style="thick">
        <color rgb="FFFFFFFF"/>
      </left>
      <right>
        <color indexed="63"/>
      </right>
      <top style="thick">
        <color rgb="FFFFFFFF"/>
      </top>
      <bottom>
        <color indexed="63"/>
      </bottom>
    </border>
    <border>
      <left style="thick">
        <color rgb="FFFFFFFF"/>
      </left>
      <right>
        <color indexed="63"/>
      </right>
      <top>
        <color indexed="63"/>
      </top>
      <bottom style="thick">
        <color rgb="FFFFFFFF"/>
      </bottom>
    </border>
    <border>
      <left style="thick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FF"/>
      </right>
      <top style="thick">
        <color rgb="FFFFFFFF"/>
      </top>
      <bottom>
        <color indexed="63"/>
      </bottom>
    </border>
    <border>
      <left style="thick">
        <color rgb="FFFFFFFF"/>
      </left>
      <right>
        <color indexed="63"/>
      </right>
      <top style="thick">
        <color rgb="FFFFFFFF"/>
      </top>
      <bottom style="thick">
        <color rgb="FFFFFFF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6" fillId="33" borderId="0" xfId="0" applyFont="1" applyFill="1" applyAlignment="1">
      <alignment vertical="center"/>
    </xf>
    <xf numFmtId="0" fontId="76" fillId="33" borderId="0" xfId="0" applyFont="1" applyFill="1" applyAlignment="1">
      <alignment wrapText="1"/>
    </xf>
    <xf numFmtId="0" fontId="77" fillId="33" borderId="0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left" vertical="center"/>
    </xf>
    <xf numFmtId="0" fontId="61" fillId="33" borderId="0" xfId="45" applyFill="1" applyAlignment="1">
      <alignment/>
    </xf>
    <xf numFmtId="0" fontId="77" fillId="33" borderId="0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left" vertical="center"/>
    </xf>
    <xf numFmtId="0" fontId="79" fillId="33" borderId="0" xfId="0" applyFont="1" applyFill="1" applyAlignment="1">
      <alignment/>
    </xf>
    <xf numFmtId="0" fontId="80" fillId="33" borderId="0" xfId="0" applyFont="1" applyFill="1" applyAlignment="1">
      <alignment horizontal="center" wrapText="1"/>
    </xf>
    <xf numFmtId="0" fontId="80" fillId="0" borderId="0" xfId="0" applyFont="1" applyAlignment="1">
      <alignment horizontal="center" vertical="center"/>
    </xf>
    <xf numFmtId="0" fontId="13" fillId="33" borderId="0" xfId="45" applyFont="1" applyFill="1" applyAlignment="1">
      <alignment/>
    </xf>
    <xf numFmtId="0" fontId="13" fillId="33" borderId="0" xfId="45" applyFont="1" applyFill="1" applyBorder="1" applyAlignment="1">
      <alignment horizontal="left" indent="1"/>
    </xf>
    <xf numFmtId="0" fontId="81" fillId="33" borderId="0" xfId="0" applyFont="1" applyFill="1" applyAlignment="1">
      <alignment wrapText="1"/>
    </xf>
    <xf numFmtId="0" fontId="80" fillId="0" borderId="0" xfId="0" applyFont="1" applyFill="1" applyBorder="1" applyAlignment="1">
      <alignment horizontal="center" vertical="center"/>
    </xf>
    <xf numFmtId="0" fontId="13" fillId="33" borderId="0" xfId="45" applyFont="1" applyFill="1" applyAlignment="1">
      <alignment horizontal="left" indent="1"/>
    </xf>
    <xf numFmtId="0" fontId="9" fillId="33" borderId="0" xfId="0" applyFont="1" applyFill="1" applyAlignment="1">
      <alignment/>
    </xf>
    <xf numFmtId="0" fontId="13" fillId="33" borderId="0" xfId="45" applyFont="1" applyFill="1" applyAlignment="1">
      <alignment horizontal="left"/>
    </xf>
    <xf numFmtId="3" fontId="76" fillId="33" borderId="0" xfId="0" applyNumberFormat="1" applyFont="1" applyFill="1" applyAlignment="1">
      <alignment/>
    </xf>
    <xf numFmtId="0" fontId="78" fillId="33" borderId="0" xfId="0" applyFont="1" applyFill="1" applyAlignment="1">
      <alignment wrapText="1"/>
    </xf>
    <xf numFmtId="0" fontId="82" fillId="35" borderId="11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left" vertical="center"/>
    </xf>
    <xf numFmtId="0" fontId="78" fillId="0" borderId="10" xfId="0" applyFont="1" applyBorder="1" applyAlignment="1">
      <alignment horizontal="left" vertical="center"/>
    </xf>
    <xf numFmtId="165" fontId="78" fillId="0" borderId="11" xfId="0" applyNumberFormat="1" applyFont="1" applyBorder="1" applyAlignment="1">
      <alignment horizontal="right" vertical="center" wrapText="1"/>
    </xf>
    <xf numFmtId="0" fontId="83" fillId="0" borderId="10" xfId="0" applyFont="1" applyBorder="1" applyAlignment="1">
      <alignment horizontal="left" vertical="center"/>
    </xf>
    <xf numFmtId="0" fontId="78" fillId="33" borderId="0" xfId="0" applyFont="1" applyFill="1" applyAlignment="1">
      <alignment/>
    </xf>
    <xf numFmtId="0" fontId="78" fillId="0" borderId="10" xfId="0" applyFont="1" applyFill="1" applyBorder="1" applyAlignment="1">
      <alignment horizontal="left" vertical="center"/>
    </xf>
    <xf numFmtId="170" fontId="78" fillId="33" borderId="0" xfId="0" applyNumberFormat="1" applyFont="1" applyFill="1" applyAlignment="1">
      <alignment/>
    </xf>
    <xf numFmtId="0" fontId="84" fillId="36" borderId="12" xfId="0" applyFont="1" applyFill="1" applyBorder="1" applyAlignment="1">
      <alignment horizontal="left" vertical="center"/>
    </xf>
    <xf numFmtId="0" fontId="78" fillId="34" borderId="13" xfId="0" applyFont="1" applyFill="1" applyBorder="1" applyAlignment="1">
      <alignment horizontal="right" vertical="center"/>
    </xf>
    <xf numFmtId="0" fontId="78" fillId="34" borderId="13" xfId="0" applyFont="1" applyFill="1" applyBorder="1" applyAlignment="1">
      <alignment horizontal="right" vertical="center" wrapText="1"/>
    </xf>
    <xf numFmtId="168" fontId="78" fillId="33" borderId="0" xfId="57" applyNumberFormat="1" applyFont="1" applyFill="1" applyBorder="1" applyAlignment="1">
      <alignment/>
    </xf>
    <xf numFmtId="0" fontId="84" fillId="36" borderId="10" xfId="0" applyFont="1" applyFill="1" applyBorder="1" applyAlignment="1">
      <alignment horizontal="left" vertical="center"/>
    </xf>
    <xf numFmtId="0" fontId="78" fillId="34" borderId="0" xfId="0" applyFont="1" applyFill="1" applyBorder="1" applyAlignment="1">
      <alignment horizontal="left" vertical="center"/>
    </xf>
    <xf numFmtId="0" fontId="84" fillId="36" borderId="13" xfId="0" applyFont="1" applyFill="1" applyBorder="1" applyAlignment="1">
      <alignment horizontal="right" vertical="center"/>
    </xf>
    <xf numFmtId="168" fontId="84" fillId="36" borderId="0" xfId="57" applyNumberFormat="1" applyFont="1" applyFill="1" applyBorder="1" applyAlignment="1">
      <alignment/>
    </xf>
    <xf numFmtId="0" fontId="78" fillId="34" borderId="11" xfId="0" applyFont="1" applyFill="1" applyBorder="1" applyAlignment="1">
      <alignment horizontal="right" vertical="center"/>
    </xf>
    <xf numFmtId="168" fontId="78" fillId="33" borderId="13" xfId="0" applyNumberFormat="1" applyFont="1" applyFill="1" applyBorder="1" applyAlignment="1">
      <alignment horizontal="right" vertical="center" wrapText="1"/>
    </xf>
    <xf numFmtId="165" fontId="84" fillId="36" borderId="11" xfId="0" applyNumberFormat="1" applyFont="1" applyFill="1" applyBorder="1" applyAlignment="1">
      <alignment horizontal="right" vertical="center"/>
    </xf>
    <xf numFmtId="165" fontId="78" fillId="34" borderId="11" xfId="0" applyNumberFormat="1" applyFont="1" applyFill="1" applyBorder="1" applyAlignment="1">
      <alignment horizontal="right" vertical="center"/>
    </xf>
    <xf numFmtId="168" fontId="22" fillId="0" borderId="0" xfId="53" applyNumberFormat="1" applyFont="1" applyFill="1" applyBorder="1">
      <alignment/>
      <protection/>
    </xf>
    <xf numFmtId="166" fontId="84" fillId="36" borderId="11" xfId="42" applyNumberFormat="1" applyFont="1" applyFill="1" applyBorder="1" applyAlignment="1">
      <alignment horizontal="right" vertical="center" wrapText="1" indent="1"/>
    </xf>
    <xf numFmtId="0" fontId="82" fillId="35" borderId="12" xfId="0" applyFont="1" applyFill="1" applyBorder="1" applyAlignment="1">
      <alignment horizontal="center" vertical="center"/>
    </xf>
    <xf numFmtId="0" fontId="82" fillId="35" borderId="13" xfId="0" applyFont="1" applyFill="1" applyBorder="1" applyAlignment="1">
      <alignment horizontal="center" vertical="center" wrapText="1"/>
    </xf>
    <xf numFmtId="166" fontId="78" fillId="34" borderId="11" xfId="42" applyNumberFormat="1" applyFont="1" applyFill="1" applyBorder="1" applyAlignment="1">
      <alignment horizontal="right" vertical="center"/>
    </xf>
    <xf numFmtId="0" fontId="83" fillId="34" borderId="10" xfId="0" applyFont="1" applyFill="1" applyBorder="1" applyAlignment="1">
      <alignment horizontal="left" vertical="center"/>
    </xf>
    <xf numFmtId="166" fontId="83" fillId="34" borderId="11" xfId="42" applyNumberFormat="1" applyFont="1" applyFill="1" applyBorder="1" applyAlignment="1">
      <alignment horizontal="right" vertical="center"/>
    </xf>
    <xf numFmtId="0" fontId="83" fillId="34" borderId="11" xfId="0" applyFont="1" applyFill="1" applyBorder="1" applyAlignment="1">
      <alignment horizontal="right" vertical="center"/>
    </xf>
    <xf numFmtId="168" fontId="78" fillId="33" borderId="0" xfId="57" applyNumberFormat="1" applyFont="1" applyFill="1" applyAlignment="1">
      <alignment/>
    </xf>
    <xf numFmtId="0" fontId="84" fillId="36" borderId="12" xfId="0" applyFont="1" applyFill="1" applyBorder="1" applyAlignment="1">
      <alignment horizontal="justify" vertical="center"/>
    </xf>
    <xf numFmtId="0" fontId="84" fillId="36" borderId="10" xfId="0" applyFont="1" applyFill="1" applyBorder="1" applyAlignment="1">
      <alignment horizontal="justify" vertical="center"/>
    </xf>
    <xf numFmtId="165" fontId="84" fillId="36" borderId="11" xfId="42" applyNumberFormat="1" applyFont="1" applyFill="1" applyBorder="1" applyAlignment="1">
      <alignment horizontal="right" vertical="center"/>
    </xf>
    <xf numFmtId="0" fontId="84" fillId="0" borderId="10" xfId="0" applyFont="1" applyBorder="1" applyAlignment="1">
      <alignment horizontal="justify" vertical="center"/>
    </xf>
    <xf numFmtId="0" fontId="78" fillId="34" borderId="10" xfId="0" applyFont="1" applyFill="1" applyBorder="1" applyAlignment="1">
      <alignment horizontal="justify" vertical="center"/>
    </xf>
    <xf numFmtId="165" fontId="78" fillId="34" borderId="11" xfId="42" applyNumberFormat="1" applyFont="1" applyFill="1" applyBorder="1" applyAlignment="1">
      <alignment horizontal="right" vertical="center"/>
    </xf>
    <xf numFmtId="0" fontId="78" fillId="34" borderId="14" xfId="0" applyFont="1" applyFill="1" applyBorder="1" applyAlignment="1">
      <alignment horizontal="justify" vertical="center"/>
    </xf>
    <xf numFmtId="165" fontId="78" fillId="34" borderId="10" xfId="42" applyNumberFormat="1" applyFont="1" applyFill="1" applyBorder="1" applyAlignment="1">
      <alignment vertical="center"/>
    </xf>
    <xf numFmtId="0" fontId="82" fillId="37" borderId="15" xfId="0" applyFont="1" applyFill="1" applyBorder="1" applyAlignment="1">
      <alignment horizontal="center" vertical="center" wrapText="1"/>
    </xf>
    <xf numFmtId="165" fontId="84" fillId="36" borderId="12" xfId="42" applyNumberFormat="1" applyFont="1" applyFill="1" applyBorder="1" applyAlignment="1">
      <alignment horizontal="right" vertical="center"/>
    </xf>
    <xf numFmtId="165" fontId="84" fillId="36" borderId="13" xfId="42" applyNumberFormat="1" applyFont="1" applyFill="1" applyBorder="1" applyAlignment="1">
      <alignment horizontal="right" vertical="center"/>
    </xf>
    <xf numFmtId="165" fontId="84" fillId="36" borderId="13" xfId="42" applyNumberFormat="1" applyFont="1" applyFill="1" applyBorder="1" applyAlignment="1">
      <alignment horizontal="right" vertical="center" wrapText="1"/>
    </xf>
    <xf numFmtId="165" fontId="78" fillId="34" borderId="11" xfId="42" applyNumberFormat="1" applyFont="1" applyFill="1" applyBorder="1" applyAlignment="1">
      <alignment horizontal="right" vertical="center" wrapText="1"/>
    </xf>
    <xf numFmtId="165" fontId="84" fillId="34" borderId="11" xfId="42" applyNumberFormat="1" applyFont="1" applyFill="1" applyBorder="1" applyAlignment="1">
      <alignment horizontal="right" vertical="center" wrapText="1"/>
    </xf>
    <xf numFmtId="0" fontId="78" fillId="34" borderId="16" xfId="0" applyFont="1" applyFill="1" applyBorder="1" applyAlignment="1">
      <alignment vertical="center"/>
    </xf>
    <xf numFmtId="165" fontId="78" fillId="34" borderId="16" xfId="42" applyNumberFormat="1" applyFont="1" applyFill="1" applyBorder="1" applyAlignment="1">
      <alignment horizontal="right" vertical="center"/>
    </xf>
    <xf numFmtId="165" fontId="78" fillId="34" borderId="16" xfId="42" applyNumberFormat="1" applyFont="1" applyFill="1" applyBorder="1" applyAlignment="1">
      <alignment horizontal="right" vertical="center" wrapText="1"/>
    </xf>
    <xf numFmtId="165" fontId="84" fillId="34" borderId="16" xfId="42" applyNumberFormat="1" applyFont="1" applyFill="1" applyBorder="1" applyAlignment="1">
      <alignment horizontal="right" vertical="center" wrapText="1"/>
    </xf>
    <xf numFmtId="165" fontId="22" fillId="38" borderId="0" xfId="0" applyNumberFormat="1" applyFont="1" applyFill="1" applyBorder="1" applyAlignment="1" applyProtection="1">
      <alignment horizontal="right" vertical="center"/>
      <protection locked="0"/>
    </xf>
    <xf numFmtId="165" fontId="84" fillId="36" borderId="11" xfId="0" applyNumberFormat="1" applyFont="1" applyFill="1" applyBorder="1" applyAlignment="1">
      <alignment horizontal="right" vertical="center" wrapText="1"/>
    </xf>
    <xf numFmtId="0" fontId="84" fillId="33" borderId="14" xfId="0" applyFont="1" applyFill="1" applyBorder="1" applyAlignment="1">
      <alignment horizontal="left" vertical="center"/>
    </xf>
    <xf numFmtId="0" fontId="84" fillId="33" borderId="17" xfId="0" applyFont="1" applyFill="1" applyBorder="1" applyAlignment="1">
      <alignment horizontal="right" vertical="center"/>
    </xf>
    <xf numFmtId="0" fontId="84" fillId="33" borderId="11" xfId="0" applyFont="1" applyFill="1" applyBorder="1" applyAlignment="1">
      <alignment horizontal="right" vertical="center" wrapText="1"/>
    </xf>
    <xf numFmtId="165" fontId="22" fillId="38" borderId="0" xfId="0" applyNumberFormat="1" applyFont="1" applyFill="1" applyBorder="1" applyAlignment="1">
      <alignment horizontal="right" vertical="center" wrapText="1"/>
    </xf>
    <xf numFmtId="165" fontId="78" fillId="34" borderId="11" xfId="0" applyNumberFormat="1" applyFont="1" applyFill="1" applyBorder="1" applyAlignment="1">
      <alignment horizontal="right" vertical="center" wrapText="1"/>
    </xf>
    <xf numFmtId="0" fontId="84" fillId="36" borderId="10" xfId="0" applyFont="1" applyFill="1" applyBorder="1" applyAlignment="1">
      <alignment horizontal="left" vertical="center" wrapText="1"/>
    </xf>
    <xf numFmtId="0" fontId="85" fillId="35" borderId="10" xfId="0" applyFont="1" applyFill="1" applyBorder="1" applyAlignment="1">
      <alignment vertical="center"/>
    </xf>
    <xf numFmtId="0" fontId="84" fillId="36" borderId="12" xfId="0" applyFont="1" applyFill="1" applyBorder="1" applyAlignment="1">
      <alignment horizontal="left" vertical="center" wrapText="1"/>
    </xf>
    <xf numFmtId="0" fontId="78" fillId="34" borderId="10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165" fontId="84" fillId="39" borderId="11" xfId="0" applyNumberFormat="1" applyFont="1" applyFill="1" applyBorder="1" applyAlignment="1">
      <alignment horizontal="right" vertical="center"/>
    </xf>
    <xf numFmtId="0" fontId="78" fillId="36" borderId="14" xfId="0" applyFont="1" applyFill="1" applyBorder="1" applyAlignment="1">
      <alignment horizontal="left" vertical="center" wrapText="1"/>
    </xf>
    <xf numFmtId="167" fontId="78" fillId="36" borderId="15" xfId="0" applyNumberFormat="1" applyFont="1" applyFill="1" applyBorder="1" applyAlignment="1">
      <alignment horizontal="right" vertical="center"/>
    </xf>
    <xf numFmtId="0" fontId="84" fillId="36" borderId="16" xfId="0" applyFont="1" applyFill="1" applyBorder="1" applyAlignment="1">
      <alignment horizontal="left" vertical="center" wrapText="1"/>
    </xf>
    <xf numFmtId="165" fontId="84" fillId="36" borderId="16" xfId="0" applyNumberFormat="1" applyFont="1" applyFill="1" applyBorder="1" applyAlignment="1">
      <alignment horizontal="right" vertical="center" wrapText="1"/>
    </xf>
    <xf numFmtId="165" fontId="84" fillId="34" borderId="11" xfId="0" applyNumberFormat="1" applyFont="1" applyFill="1" applyBorder="1" applyAlignment="1">
      <alignment horizontal="right" vertical="center" wrapText="1"/>
    </xf>
    <xf numFmtId="165" fontId="86" fillId="34" borderId="11" xfId="0" applyNumberFormat="1" applyFont="1" applyFill="1" applyBorder="1" applyAlignment="1">
      <alignment horizontal="right" vertical="center"/>
    </xf>
    <xf numFmtId="0" fontId="78" fillId="34" borderId="14" xfId="0" applyFont="1" applyFill="1" applyBorder="1" applyAlignment="1">
      <alignment horizontal="left" vertical="center" wrapText="1"/>
    </xf>
    <xf numFmtId="165" fontId="76" fillId="33" borderId="0" xfId="0" applyNumberFormat="1" applyFont="1" applyFill="1" applyAlignment="1">
      <alignment/>
    </xf>
    <xf numFmtId="170" fontId="22" fillId="33" borderId="0" xfId="0" applyNumberFormat="1" applyFont="1" applyFill="1" applyAlignment="1">
      <alignment/>
    </xf>
    <xf numFmtId="166" fontId="22" fillId="34" borderId="11" xfId="42" applyNumberFormat="1" applyFont="1" applyFill="1" applyBorder="1" applyAlignment="1">
      <alignment horizontal="right" vertical="center" wrapText="1" indent="1"/>
    </xf>
    <xf numFmtId="171" fontId="78" fillId="0" borderId="13" xfId="0" applyNumberFormat="1" applyFont="1" applyBorder="1" applyAlignment="1">
      <alignment horizontal="right" vertical="center"/>
    </xf>
    <xf numFmtId="0" fontId="25" fillId="0" borderId="0" xfId="0" applyFont="1" applyFill="1" applyBorder="1" applyAlignment="1" applyProtection="1">
      <alignment vertical="center"/>
      <protection/>
    </xf>
    <xf numFmtId="0" fontId="84" fillId="0" borderId="12" xfId="0" applyFont="1" applyFill="1" applyBorder="1" applyAlignment="1">
      <alignment horizontal="left" vertical="center" wrapText="1"/>
    </xf>
    <xf numFmtId="165" fontId="78" fillId="33" borderId="11" xfId="0" applyNumberFormat="1" applyFont="1" applyFill="1" applyBorder="1" applyAlignment="1">
      <alignment horizontal="right" vertical="center"/>
    </xf>
    <xf numFmtId="165" fontId="22" fillId="33" borderId="0" xfId="0" applyNumberFormat="1" applyFont="1" applyFill="1" applyBorder="1" applyAlignment="1" applyProtection="1">
      <alignment horizontal="right" vertical="center"/>
      <protection locked="0"/>
    </xf>
    <xf numFmtId="0" fontId="25" fillId="33" borderId="0" xfId="0" applyFont="1" applyFill="1" applyBorder="1" applyAlignment="1" applyProtection="1">
      <alignment vertical="center"/>
      <protection/>
    </xf>
    <xf numFmtId="0" fontId="87" fillId="35" borderId="11" xfId="0" applyFont="1" applyFill="1" applyBorder="1" applyAlignment="1">
      <alignment horizontal="justify" vertical="center"/>
    </xf>
    <xf numFmtId="0" fontId="80" fillId="33" borderId="0" xfId="0" applyFont="1" applyFill="1" applyAlignment="1">
      <alignment horizontal="center" vertical="center"/>
    </xf>
    <xf numFmtId="0" fontId="78" fillId="33" borderId="13" xfId="0" applyFont="1" applyFill="1" applyBorder="1" applyAlignment="1">
      <alignment horizontal="justify" vertical="center"/>
    </xf>
    <xf numFmtId="165" fontId="84" fillId="36" borderId="11" xfId="42" applyNumberFormat="1" applyFont="1" applyFill="1" applyBorder="1" applyAlignment="1">
      <alignment vertical="center"/>
    </xf>
    <xf numFmtId="165" fontId="84" fillId="0" borderId="11" xfId="42" applyNumberFormat="1" applyFont="1" applyBorder="1" applyAlignment="1">
      <alignment vertical="center"/>
    </xf>
    <xf numFmtId="165" fontId="78" fillId="34" borderId="11" xfId="42" applyNumberFormat="1" applyFont="1" applyFill="1" applyBorder="1" applyAlignment="1">
      <alignment vertical="center"/>
    </xf>
    <xf numFmtId="165" fontId="78" fillId="34" borderId="16" xfId="42" applyNumberFormat="1" applyFont="1" applyFill="1" applyBorder="1" applyAlignment="1">
      <alignment vertical="center"/>
    </xf>
    <xf numFmtId="165" fontId="84" fillId="34" borderId="11" xfId="42" applyNumberFormat="1" applyFont="1" applyFill="1" applyBorder="1" applyAlignment="1">
      <alignment vertical="center"/>
    </xf>
    <xf numFmtId="165" fontId="78" fillId="34" borderId="15" xfId="42" applyNumberFormat="1" applyFont="1" applyFill="1" applyBorder="1" applyAlignment="1">
      <alignment vertical="center"/>
    </xf>
    <xf numFmtId="165" fontId="81" fillId="33" borderId="0" xfId="0" applyNumberFormat="1" applyFont="1" applyFill="1" applyAlignment="1">
      <alignment/>
    </xf>
    <xf numFmtId="0" fontId="88" fillId="33" borderId="0" xfId="45" applyFont="1" applyFill="1" applyAlignment="1">
      <alignment/>
    </xf>
    <xf numFmtId="0" fontId="89" fillId="33" borderId="0" xfId="45" applyFont="1" applyFill="1" applyAlignment="1">
      <alignment/>
    </xf>
    <xf numFmtId="165" fontId="78" fillId="33" borderId="0" xfId="0" applyNumberFormat="1" applyFont="1" applyFill="1" applyAlignment="1">
      <alignment/>
    </xf>
    <xf numFmtId="170" fontId="78" fillId="34" borderId="11" xfId="0" applyNumberFormat="1" applyFont="1" applyFill="1" applyBorder="1" applyAlignment="1">
      <alignment horizontal="right" vertical="center"/>
    </xf>
    <xf numFmtId="170" fontId="78" fillId="34" borderId="11" xfId="0" applyNumberFormat="1" applyFont="1" applyFill="1" applyBorder="1" applyAlignment="1">
      <alignment horizontal="right" vertical="center" wrapText="1"/>
    </xf>
    <xf numFmtId="0" fontId="78" fillId="34" borderId="11" xfId="0" applyFont="1" applyFill="1" applyBorder="1" applyAlignment="1">
      <alignment horizontal="right" vertical="center" wrapText="1"/>
    </xf>
    <xf numFmtId="168" fontId="78" fillId="34" borderId="11" xfId="0" applyNumberFormat="1" applyFont="1" applyFill="1" applyBorder="1" applyAlignment="1">
      <alignment horizontal="right" vertical="center" wrapText="1"/>
    </xf>
    <xf numFmtId="170" fontId="86" fillId="34" borderId="11" xfId="0" applyNumberFormat="1" applyFont="1" applyFill="1" applyBorder="1" applyAlignment="1">
      <alignment horizontal="right" vertical="center" wrapText="1"/>
    </xf>
    <xf numFmtId="168" fontId="78" fillId="33" borderId="0" xfId="0" applyNumberFormat="1" applyFont="1" applyFill="1" applyAlignment="1">
      <alignment/>
    </xf>
    <xf numFmtId="165" fontId="76" fillId="33" borderId="0" xfId="0" applyNumberFormat="1" applyFont="1" applyFill="1" applyAlignment="1">
      <alignment wrapText="1"/>
    </xf>
    <xf numFmtId="0" fontId="80" fillId="0" borderId="0" xfId="0" applyFont="1" applyFill="1" applyAlignment="1">
      <alignment horizontal="center" vertical="center"/>
    </xf>
    <xf numFmtId="0" fontId="76" fillId="33" borderId="0" xfId="0" applyFont="1" applyFill="1" applyBorder="1" applyAlignment="1">
      <alignment/>
    </xf>
    <xf numFmtId="0" fontId="80" fillId="0" borderId="0" xfId="0" applyFont="1" applyAlignment="1">
      <alignment horizontal="left" vertical="center"/>
    </xf>
    <xf numFmtId="0" fontId="90" fillId="33" borderId="0" xfId="0" applyFont="1" applyFill="1" applyAlignment="1">
      <alignment/>
    </xf>
    <xf numFmtId="4" fontId="76" fillId="33" borderId="0" xfId="0" applyNumberFormat="1" applyFont="1" applyFill="1" applyAlignment="1">
      <alignment wrapText="1"/>
    </xf>
    <xf numFmtId="4" fontId="76" fillId="33" borderId="0" xfId="0" applyNumberFormat="1" applyFont="1" applyFill="1" applyAlignment="1">
      <alignment/>
    </xf>
    <xf numFmtId="165" fontId="78" fillId="0" borderId="11" xfId="42" applyNumberFormat="1" applyFont="1" applyFill="1" applyBorder="1" applyAlignment="1">
      <alignment horizontal="right" vertical="center" wrapText="1"/>
    </xf>
    <xf numFmtId="0" fontId="82" fillId="35" borderId="11" xfId="0" applyFont="1" applyFill="1" applyBorder="1" applyAlignment="1">
      <alignment horizontal="center" vertical="center" wrapText="1"/>
    </xf>
    <xf numFmtId="14" fontId="82" fillId="35" borderId="11" xfId="0" applyNumberFormat="1" applyFont="1" applyFill="1" applyBorder="1" applyAlignment="1">
      <alignment horizontal="center" vertical="center" wrapText="1"/>
    </xf>
    <xf numFmtId="169" fontId="82" fillId="35" borderId="16" xfId="0" applyNumberFormat="1" applyFont="1" applyFill="1" applyBorder="1" applyAlignment="1">
      <alignment horizontal="center" vertical="center" wrapText="1"/>
    </xf>
    <xf numFmtId="169" fontId="82" fillId="35" borderId="14" xfId="0" applyNumberFormat="1" applyFont="1" applyFill="1" applyBorder="1" applyAlignment="1">
      <alignment horizontal="center" vertical="center" wrapText="1"/>
    </xf>
    <xf numFmtId="169" fontId="82" fillId="35" borderId="10" xfId="0" applyNumberFormat="1" applyFont="1" applyFill="1" applyBorder="1" applyAlignment="1">
      <alignment horizontal="center" vertical="center" wrapText="1"/>
    </xf>
    <xf numFmtId="0" fontId="82" fillId="35" borderId="16" xfId="0" applyFont="1" applyFill="1" applyBorder="1" applyAlignment="1">
      <alignment horizontal="center" vertical="center" wrapText="1"/>
    </xf>
    <xf numFmtId="168" fontId="22" fillId="33" borderId="0" xfId="0" applyNumberFormat="1" applyFont="1" applyFill="1" applyAlignment="1">
      <alignment/>
    </xf>
    <xf numFmtId="170" fontId="22" fillId="34" borderId="11" xfId="0" applyNumberFormat="1" applyFont="1" applyFill="1" applyBorder="1" applyAlignment="1">
      <alignment horizontal="right" vertical="center"/>
    </xf>
    <xf numFmtId="49" fontId="78" fillId="34" borderId="11" xfId="0" applyNumberFormat="1" applyFont="1" applyFill="1" applyBorder="1" applyAlignment="1">
      <alignment horizontal="right" vertical="center" wrapText="1"/>
    </xf>
    <xf numFmtId="170" fontId="78" fillId="0" borderId="11" xfId="0" applyNumberFormat="1" applyFont="1" applyFill="1" applyBorder="1" applyAlignment="1">
      <alignment horizontal="right" vertical="center"/>
    </xf>
    <xf numFmtId="0" fontId="82" fillId="35" borderId="16" xfId="0" applyFont="1" applyFill="1" applyBorder="1" applyAlignment="1">
      <alignment horizontal="center" vertical="center" wrapText="1"/>
    </xf>
    <xf numFmtId="168" fontId="76" fillId="33" borderId="0" xfId="57" applyNumberFormat="1" applyFont="1" applyFill="1" applyAlignment="1">
      <alignment wrapText="1"/>
    </xf>
    <xf numFmtId="165" fontId="91" fillId="33" borderId="0" xfId="0" applyNumberFormat="1" applyFont="1" applyFill="1" applyAlignment="1">
      <alignment/>
    </xf>
    <xf numFmtId="0" fontId="78" fillId="33" borderId="18" xfId="0" applyFont="1" applyFill="1" applyBorder="1" applyAlignment="1">
      <alignment horizontal="justify" vertical="center"/>
    </xf>
    <xf numFmtId="165" fontId="84" fillId="36" borderId="17" xfId="42" applyNumberFormat="1" applyFont="1" applyFill="1" applyBorder="1" applyAlignment="1">
      <alignment vertical="center"/>
    </xf>
    <xf numFmtId="165" fontId="84" fillId="0" borderId="17" xfId="42" applyNumberFormat="1" applyFont="1" applyBorder="1" applyAlignment="1">
      <alignment vertical="center"/>
    </xf>
    <xf numFmtId="165" fontId="78" fillId="34" borderId="17" xfId="42" applyNumberFormat="1" applyFont="1" applyFill="1" applyBorder="1" applyAlignment="1">
      <alignment vertical="center"/>
    </xf>
    <xf numFmtId="165" fontId="78" fillId="34" borderId="19" xfId="42" applyNumberFormat="1" applyFont="1" applyFill="1" applyBorder="1" applyAlignment="1">
      <alignment vertical="center"/>
    </xf>
    <xf numFmtId="165" fontId="78" fillId="34" borderId="20" xfId="42" applyNumberFormat="1" applyFont="1" applyFill="1" applyBorder="1" applyAlignment="1">
      <alignment vertical="center"/>
    </xf>
    <xf numFmtId="165" fontId="84" fillId="34" borderId="17" xfId="42" applyNumberFormat="1" applyFont="1" applyFill="1" applyBorder="1" applyAlignment="1">
      <alignment vertical="center"/>
    </xf>
    <xf numFmtId="165" fontId="78" fillId="34" borderId="0" xfId="42" applyNumberFormat="1" applyFont="1" applyFill="1" applyBorder="1" applyAlignment="1">
      <alignment vertical="center"/>
    </xf>
    <xf numFmtId="165" fontId="84" fillId="33" borderId="0" xfId="42" applyNumberFormat="1" applyFont="1" applyFill="1" applyBorder="1" applyAlignment="1">
      <alignment horizontal="right" vertical="center"/>
    </xf>
    <xf numFmtId="49" fontId="78" fillId="34" borderId="10" xfId="0" applyNumberFormat="1" applyFont="1" applyFill="1" applyBorder="1" applyAlignment="1">
      <alignment horizontal="left" vertical="center"/>
    </xf>
    <xf numFmtId="168" fontId="92" fillId="33" borderId="0" xfId="0" applyNumberFormat="1" applyFont="1" applyFill="1" applyAlignment="1">
      <alignment/>
    </xf>
    <xf numFmtId="0" fontId="93" fillId="34" borderId="11" xfId="0" applyFont="1" applyFill="1" applyBorder="1" applyAlignment="1">
      <alignment horizontal="right" vertical="center" wrapText="1"/>
    </xf>
    <xf numFmtId="0" fontId="92" fillId="33" borderId="0" xfId="0" applyFont="1" applyFill="1" applyAlignment="1">
      <alignment/>
    </xf>
    <xf numFmtId="170" fontId="93" fillId="34" borderId="11" xfId="0" applyNumberFormat="1" applyFont="1" applyFill="1" applyBorder="1" applyAlignment="1">
      <alignment horizontal="right" vertical="center" wrapText="1"/>
    </xf>
    <xf numFmtId="170" fontId="93" fillId="34" borderId="11" xfId="0" applyNumberFormat="1" applyFont="1" applyFill="1" applyBorder="1" applyAlignment="1">
      <alignment horizontal="right" vertical="center"/>
    </xf>
    <xf numFmtId="168" fontId="93" fillId="34" borderId="11" xfId="0" applyNumberFormat="1" applyFont="1" applyFill="1" applyBorder="1" applyAlignment="1">
      <alignment horizontal="right" vertical="center" wrapText="1"/>
    </xf>
    <xf numFmtId="10" fontId="93" fillId="34" borderId="11" xfId="0" applyNumberFormat="1" applyFont="1" applyFill="1" applyBorder="1" applyAlignment="1">
      <alignment horizontal="right" vertical="center" wrapText="1"/>
    </xf>
    <xf numFmtId="0" fontId="94" fillId="33" borderId="0" xfId="0" applyFont="1" applyFill="1" applyBorder="1" applyAlignment="1">
      <alignment/>
    </xf>
    <xf numFmtId="168" fontId="76" fillId="33" borderId="0" xfId="0" applyNumberFormat="1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165" fontId="78" fillId="0" borderId="15" xfId="42" applyNumberFormat="1" applyFont="1" applyFill="1" applyBorder="1" applyAlignment="1">
      <alignment horizontal="right" vertical="center"/>
    </xf>
    <xf numFmtId="49" fontId="78" fillId="0" borderId="10" xfId="0" applyNumberFormat="1" applyFont="1" applyFill="1" applyBorder="1" applyAlignment="1">
      <alignment horizontal="left" vertical="center"/>
    </xf>
    <xf numFmtId="0" fontId="78" fillId="0" borderId="10" xfId="0" applyFont="1" applyFill="1" applyBorder="1" applyAlignment="1" quotePrefix="1">
      <alignment horizontal="left" vertical="center"/>
    </xf>
    <xf numFmtId="0" fontId="78" fillId="0" borderId="14" xfId="0" applyFont="1" applyFill="1" applyBorder="1" applyAlignment="1">
      <alignment horizontal="justify" vertical="center"/>
    </xf>
    <xf numFmtId="166" fontId="22" fillId="34" borderId="17" xfId="42" applyNumberFormat="1" applyFont="1" applyFill="1" applyBorder="1" applyAlignment="1">
      <alignment horizontal="right" vertical="center" wrapText="1" indent="1"/>
    </xf>
    <xf numFmtId="168" fontId="22" fillId="33" borderId="0" xfId="53" applyNumberFormat="1" applyFont="1" applyFill="1" applyBorder="1">
      <alignment/>
      <protection/>
    </xf>
    <xf numFmtId="168" fontId="23" fillId="36" borderId="0" xfId="53" applyNumberFormat="1" applyFont="1" applyFill="1" applyBorder="1" applyAlignment="1">
      <alignment vertical="center"/>
      <protection/>
    </xf>
    <xf numFmtId="0" fontId="82" fillId="35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165" fontId="78" fillId="34" borderId="0" xfId="0" applyNumberFormat="1" applyFont="1" applyFill="1" applyBorder="1" applyAlignment="1">
      <alignment horizontal="right" vertical="center"/>
    </xf>
    <xf numFmtId="165" fontId="78" fillId="34" borderId="15" xfId="42" applyNumberFormat="1" applyFont="1" applyFill="1" applyBorder="1" applyAlignment="1">
      <alignment horizontal="right" vertical="center"/>
    </xf>
    <xf numFmtId="165" fontId="78" fillId="34" borderId="15" xfId="42" applyNumberFormat="1" applyFont="1" applyFill="1" applyBorder="1" applyAlignment="1">
      <alignment horizontal="right" vertical="center" wrapText="1"/>
    </xf>
    <xf numFmtId="0" fontId="82" fillId="33" borderId="16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right" vertical="center" wrapText="1"/>
    </xf>
    <xf numFmtId="168" fontId="78" fillId="33" borderId="11" xfId="0" applyNumberFormat="1" applyFont="1" applyFill="1" applyBorder="1" applyAlignment="1">
      <alignment horizontal="right" vertical="center" wrapText="1"/>
    </xf>
    <xf numFmtId="170" fontId="78" fillId="33" borderId="11" xfId="0" applyNumberFormat="1" applyFont="1" applyFill="1" applyBorder="1" applyAlignment="1">
      <alignment horizontal="right" vertical="center"/>
    </xf>
    <xf numFmtId="170" fontId="78" fillId="33" borderId="11" xfId="0" applyNumberFormat="1" applyFont="1" applyFill="1" applyBorder="1" applyAlignment="1">
      <alignment horizontal="right" vertical="center" wrapText="1"/>
    </xf>
    <xf numFmtId="170" fontId="22" fillId="33" borderId="11" xfId="0" applyNumberFormat="1" applyFont="1" applyFill="1" applyBorder="1" applyAlignment="1">
      <alignment horizontal="right" vertical="center"/>
    </xf>
    <xf numFmtId="49" fontId="78" fillId="33" borderId="11" xfId="0" applyNumberFormat="1" applyFont="1" applyFill="1" applyBorder="1" applyAlignment="1">
      <alignment horizontal="right" vertical="center" wrapText="1"/>
    </xf>
    <xf numFmtId="10" fontId="78" fillId="33" borderId="11" xfId="0" applyNumberFormat="1" applyFont="1" applyFill="1" applyBorder="1" applyAlignment="1">
      <alignment horizontal="right" vertical="center" wrapText="1"/>
    </xf>
    <xf numFmtId="165" fontId="78" fillId="0" borderId="11" xfId="0" applyNumberFormat="1" applyFont="1" applyFill="1" applyBorder="1" applyAlignment="1">
      <alignment horizontal="right" vertical="center"/>
    </xf>
    <xf numFmtId="168" fontId="78" fillId="0" borderId="0" xfId="57" applyNumberFormat="1" applyFont="1" applyFill="1" applyAlignment="1">
      <alignment horizontal="right"/>
    </xf>
    <xf numFmtId="168" fontId="76" fillId="33" borderId="0" xfId="57" applyNumberFormat="1" applyFont="1" applyFill="1" applyAlignment="1">
      <alignment/>
    </xf>
    <xf numFmtId="0" fontId="78" fillId="33" borderId="13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center" vertical="center" wrapText="1"/>
    </xf>
    <xf numFmtId="0" fontId="95" fillId="33" borderId="0" xfId="0" applyFont="1" applyFill="1" applyAlignment="1">
      <alignment/>
    </xf>
    <xf numFmtId="0" fontId="81" fillId="33" borderId="0" xfId="0" applyFont="1" applyFill="1" applyAlignment="1">
      <alignment/>
    </xf>
    <xf numFmtId="165" fontId="78" fillId="0" borderId="17" xfId="42" applyNumberFormat="1" applyFont="1" applyFill="1" applyBorder="1" applyAlignment="1">
      <alignment vertical="center"/>
    </xf>
    <xf numFmtId="0" fontId="78" fillId="34" borderId="14" xfId="0" applyFont="1" applyFill="1" applyBorder="1" applyAlignment="1">
      <alignment horizontal="left" vertical="center"/>
    </xf>
    <xf numFmtId="0" fontId="82" fillId="35" borderId="11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left" vertical="center"/>
    </xf>
    <xf numFmtId="170" fontId="93" fillId="33" borderId="11" xfId="0" applyNumberFormat="1" applyFont="1" applyFill="1" applyBorder="1" applyAlignment="1">
      <alignment horizontal="right" vertical="center" wrapText="1"/>
    </xf>
    <xf numFmtId="0" fontId="93" fillId="33" borderId="11" xfId="0" applyFont="1" applyFill="1" applyBorder="1" applyAlignment="1">
      <alignment horizontal="right" vertical="center" wrapText="1"/>
    </xf>
    <xf numFmtId="168" fontId="93" fillId="33" borderId="11" xfId="0" applyNumberFormat="1" applyFont="1" applyFill="1" applyBorder="1" applyAlignment="1">
      <alignment horizontal="right" vertical="center" wrapText="1"/>
    </xf>
    <xf numFmtId="0" fontId="82" fillId="35" borderId="16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85" fillId="35" borderId="16" xfId="0" applyFont="1" applyFill="1" applyBorder="1" applyAlignment="1">
      <alignment horizontal="left" vertical="center"/>
    </xf>
    <xf numFmtId="0" fontId="85" fillId="35" borderId="10" xfId="0" applyFont="1" applyFill="1" applyBorder="1" applyAlignment="1">
      <alignment horizontal="left" vertical="center"/>
    </xf>
    <xf numFmtId="0" fontId="82" fillId="35" borderId="1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168" fontId="78" fillId="0" borderId="11" xfId="0" applyNumberFormat="1" applyFont="1" applyFill="1" applyBorder="1" applyAlignment="1">
      <alignment horizontal="right" vertical="center" wrapText="1"/>
    </xf>
    <xf numFmtId="0" fontId="96" fillId="33" borderId="0" xfId="0" applyFont="1" applyFill="1" applyAlignment="1">
      <alignment/>
    </xf>
    <xf numFmtId="171" fontId="78" fillId="33" borderId="13" xfId="0" applyNumberFormat="1" applyFont="1" applyFill="1" applyBorder="1" applyAlignment="1">
      <alignment horizontal="right" vertical="center"/>
    </xf>
    <xf numFmtId="171" fontId="78" fillId="33" borderId="22" xfId="0" applyNumberFormat="1" applyFont="1" applyFill="1" applyBorder="1" applyAlignment="1">
      <alignment horizontal="right" vertical="center"/>
    </xf>
    <xf numFmtId="165" fontId="78" fillId="0" borderId="11" xfId="42" applyNumberFormat="1" applyFont="1" applyFill="1" applyBorder="1" applyAlignment="1">
      <alignment horizontal="right" vertical="center"/>
    </xf>
    <xf numFmtId="165" fontId="78" fillId="0" borderId="15" xfId="42" applyNumberFormat="1" applyFont="1" applyFill="1" applyBorder="1" applyAlignment="1">
      <alignment horizontal="right" vertical="center" wrapText="1"/>
    </xf>
    <xf numFmtId="165" fontId="84" fillId="0" borderId="11" xfId="42" applyNumberFormat="1" applyFont="1" applyFill="1" applyBorder="1" applyAlignment="1">
      <alignment horizontal="right" vertical="center" wrapText="1"/>
    </xf>
    <xf numFmtId="165" fontId="78" fillId="0" borderId="11" xfId="42" applyNumberFormat="1" applyFont="1" applyFill="1" applyBorder="1" applyAlignment="1">
      <alignment vertical="center"/>
    </xf>
    <xf numFmtId="165" fontId="78" fillId="0" borderId="16" xfId="42" applyNumberFormat="1" applyFont="1" applyFill="1" applyBorder="1" applyAlignment="1">
      <alignment vertical="center"/>
    </xf>
    <xf numFmtId="166" fontId="22" fillId="0" borderId="11" xfId="42" applyNumberFormat="1" applyFont="1" applyFill="1" applyBorder="1" applyAlignment="1">
      <alignment horizontal="right" vertical="center" wrapText="1" indent="1"/>
    </xf>
    <xf numFmtId="166" fontId="78" fillId="0" borderId="11" xfId="42" applyNumberFormat="1" applyFont="1" applyFill="1" applyBorder="1" applyAlignment="1">
      <alignment horizontal="right" vertical="center" wrapText="1" indent="1"/>
    </xf>
    <xf numFmtId="170" fontId="78" fillId="0" borderId="11" xfId="0" applyNumberFormat="1" applyFont="1" applyFill="1" applyBorder="1" applyAlignment="1">
      <alignment horizontal="right" vertical="center" wrapText="1"/>
    </xf>
    <xf numFmtId="0" fontId="82" fillId="35" borderId="16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85" fillId="35" borderId="16" xfId="0" applyFont="1" applyFill="1" applyBorder="1" applyAlignment="1">
      <alignment horizontal="left" vertical="center"/>
    </xf>
    <xf numFmtId="0" fontId="85" fillId="35" borderId="1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 wrapText="1"/>
    </xf>
    <xf numFmtId="0" fontId="82" fillId="35" borderId="14" xfId="0" applyFont="1" applyFill="1" applyBorder="1" applyAlignment="1">
      <alignment horizontal="center" vertical="center"/>
    </xf>
    <xf numFmtId="0" fontId="97" fillId="0" borderId="23" xfId="0" applyFont="1" applyBorder="1" applyAlignment="1">
      <alignment vertical="center"/>
    </xf>
    <xf numFmtId="0" fontId="97" fillId="33" borderId="18" xfId="0" applyFont="1" applyFill="1" applyBorder="1" applyAlignment="1">
      <alignment vertical="center"/>
    </xf>
    <xf numFmtId="0" fontId="97" fillId="33" borderId="13" xfId="0" applyFont="1" applyFill="1" applyBorder="1" applyAlignment="1">
      <alignment vertical="center"/>
    </xf>
    <xf numFmtId="0" fontId="97" fillId="33" borderId="23" xfId="0" applyFont="1" applyFill="1" applyBorder="1" applyAlignment="1">
      <alignment vertical="center"/>
    </xf>
    <xf numFmtId="168" fontId="78" fillId="0" borderId="0" xfId="57" applyNumberFormat="1" applyFont="1" applyFill="1" applyAlignment="1">
      <alignment/>
    </xf>
    <xf numFmtId="168" fontId="78" fillId="33" borderId="0" xfId="57" applyNumberFormat="1" applyFont="1" applyFill="1" applyAlignment="1">
      <alignment horizontal="right"/>
    </xf>
    <xf numFmtId="0" fontId="84" fillId="36" borderId="14" xfId="0" applyFont="1" applyFill="1" applyBorder="1" applyAlignment="1">
      <alignment horizontal="left" vertical="center"/>
    </xf>
    <xf numFmtId="165" fontId="84" fillId="36" borderId="15" xfId="42" applyNumberFormat="1" applyFont="1" applyFill="1" applyBorder="1" applyAlignment="1">
      <alignment horizontal="right" vertical="center"/>
    </xf>
    <xf numFmtId="165" fontId="84" fillId="36" borderId="22" xfId="42" applyNumberFormat="1" applyFont="1" applyFill="1" applyBorder="1" applyAlignment="1">
      <alignment horizontal="right" vertical="center" wrapText="1"/>
    </xf>
    <xf numFmtId="165" fontId="84" fillId="36" borderId="11" xfId="42" applyNumberFormat="1" applyFont="1" applyFill="1" applyBorder="1" applyAlignment="1">
      <alignment horizontal="right" vertical="center" wrapText="1"/>
    </xf>
    <xf numFmtId="0" fontId="97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horizontal="right" vertical="center" wrapText="1"/>
    </xf>
    <xf numFmtId="0" fontId="98" fillId="40" borderId="0" xfId="0" applyFont="1" applyFill="1" applyAlignment="1">
      <alignment horizontal="center" vertical="center" wrapText="1"/>
    </xf>
    <xf numFmtId="0" fontId="98" fillId="40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horizontal="left"/>
    </xf>
    <xf numFmtId="0" fontId="82" fillId="35" borderId="16" xfId="0" applyFont="1" applyFill="1" applyBorder="1" applyAlignment="1">
      <alignment horizontal="left" vertical="center"/>
    </xf>
    <xf numFmtId="0" fontId="82" fillId="35" borderId="10" xfId="0" applyFont="1" applyFill="1" applyBorder="1" applyAlignment="1">
      <alignment horizontal="left" vertical="center"/>
    </xf>
    <xf numFmtId="0" fontId="82" fillId="35" borderId="23" xfId="0" applyFont="1" applyFill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center" wrapText="1"/>
    </xf>
    <xf numFmtId="0" fontId="82" fillId="41" borderId="16" xfId="0" applyFont="1" applyFill="1" applyBorder="1" applyAlignment="1">
      <alignment horizontal="center" vertical="center" wrapText="1"/>
    </xf>
    <xf numFmtId="0" fontId="82" fillId="41" borderId="14" xfId="0" applyFont="1" applyFill="1" applyBorder="1" applyAlignment="1">
      <alignment horizontal="center" vertical="center" wrapText="1"/>
    </xf>
    <xf numFmtId="0" fontId="85" fillId="41" borderId="16" xfId="0" applyFont="1" applyFill="1" applyBorder="1" applyAlignment="1">
      <alignment horizontal="left" vertical="center"/>
    </xf>
    <xf numFmtId="0" fontId="85" fillId="41" borderId="14" xfId="0" applyFont="1" applyFill="1" applyBorder="1" applyAlignment="1">
      <alignment horizontal="left" vertical="center"/>
    </xf>
    <xf numFmtId="0" fontId="82" fillId="41" borderId="23" xfId="0" applyFont="1" applyFill="1" applyBorder="1" applyAlignment="1">
      <alignment horizontal="center" vertical="center" wrapText="1"/>
    </xf>
    <xf numFmtId="0" fontId="82" fillId="41" borderId="18" xfId="0" applyFont="1" applyFill="1" applyBorder="1" applyAlignment="1">
      <alignment horizontal="center" vertical="center" wrapText="1"/>
    </xf>
    <xf numFmtId="0" fontId="82" fillId="41" borderId="13" xfId="0" applyFont="1" applyFill="1" applyBorder="1" applyAlignment="1">
      <alignment horizontal="center" vertical="center" wrapText="1"/>
    </xf>
    <xf numFmtId="0" fontId="82" fillId="35" borderId="16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82" fillId="35" borderId="13" xfId="0" applyFont="1" applyFill="1" applyBorder="1" applyAlignment="1">
      <alignment horizontal="center" vertical="center" wrapText="1"/>
    </xf>
    <xf numFmtId="0" fontId="82" fillId="35" borderId="20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82" fillId="35" borderId="14" xfId="0" applyFont="1" applyFill="1" applyBorder="1" applyAlignment="1">
      <alignment horizontal="center" vertical="center" wrapText="1"/>
    </xf>
    <xf numFmtId="0" fontId="82" fillId="35" borderId="14" xfId="0" applyFont="1" applyFill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left" vertical="center" wrapText="1"/>
    </xf>
    <xf numFmtId="0" fontId="85" fillId="35" borderId="16" xfId="0" applyFont="1" applyFill="1" applyBorder="1" applyAlignment="1">
      <alignment horizontal="left" vertical="center"/>
    </xf>
    <xf numFmtId="0" fontId="85" fillId="35" borderId="1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82" fillId="35" borderId="16" xfId="0" applyFont="1" applyFill="1" applyBorder="1" applyAlignment="1">
      <alignment horizontal="left" vertical="center" wrapText="1"/>
    </xf>
    <xf numFmtId="0" fontId="85" fillId="35" borderId="14" xfId="0" applyFont="1" applyFill="1" applyBorder="1" applyAlignment="1">
      <alignment horizontal="left" vertical="center"/>
    </xf>
    <xf numFmtId="169" fontId="82" fillId="35" borderId="16" xfId="0" applyNumberFormat="1" applyFont="1" applyFill="1" applyBorder="1" applyAlignment="1">
      <alignment horizontal="center" vertical="center" wrapText="1"/>
    </xf>
    <xf numFmtId="169" fontId="82" fillId="35" borderId="14" xfId="0" applyNumberFormat="1" applyFont="1" applyFill="1" applyBorder="1" applyAlignment="1">
      <alignment horizontal="center" vertical="center" wrapText="1"/>
    </xf>
    <xf numFmtId="169" fontId="82" fillId="35" borderId="10" xfId="0" applyNumberFormat="1" applyFont="1" applyFill="1" applyBorder="1" applyAlignment="1">
      <alignment horizontal="center" vertical="center" wrapText="1"/>
    </xf>
    <xf numFmtId="0" fontId="82" fillId="35" borderId="14" xfId="0" applyFont="1" applyFill="1" applyBorder="1" applyAlignment="1">
      <alignment horizontal="left" vertical="center"/>
    </xf>
    <xf numFmtId="0" fontId="82" fillId="35" borderId="14" xfId="0" applyFont="1" applyFill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lef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ny_SP-95(0)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7527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171450</xdr:rowOff>
    </xdr:from>
    <xdr:to>
      <xdr:col>4</xdr:col>
      <xdr:colOff>1085850</xdr:colOff>
      <xdr:row>33</xdr:row>
      <xdr:rowOff>171450</xdr:rowOff>
    </xdr:to>
    <xdr:grpSp>
      <xdr:nvGrpSpPr>
        <xdr:cNvPr id="1" name="Kanwa 216"/>
        <xdr:cNvGrpSpPr>
          <a:grpSpLocks/>
        </xdr:cNvGrpSpPr>
      </xdr:nvGrpSpPr>
      <xdr:grpSpPr>
        <a:xfrm>
          <a:off x="352425" y="800100"/>
          <a:ext cx="9086850" cy="5715000"/>
          <a:chOff x="-38060" y="0"/>
          <a:chExt cx="9072205" cy="5706745"/>
        </a:xfrm>
        <a:solidFill>
          <a:srgbClr val="FFFFFF"/>
        </a:solidFill>
      </xdr:grpSpPr>
      <xdr:sp>
        <xdr:nvSpPr>
          <xdr:cNvPr id="2" name="Prostokąt 93"/>
          <xdr:cNvSpPr>
            <a:spLocks/>
          </xdr:cNvSpPr>
        </xdr:nvSpPr>
        <xdr:spPr>
          <a:xfrm>
            <a:off x="497" y="0"/>
            <a:ext cx="5754046" cy="570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1998650" y="0"/>
            <a:ext cx="2787435" cy="446553"/>
          </a:xfrm>
          <a:prstGeom prst="rect">
            <a:avLst/>
          </a:prstGeom>
          <a:solidFill>
            <a:srgbClr val="1543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Orbis Spółka Akcyjna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jednostka dominująca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2062155" y="700503"/>
            <a:ext cx="2742074" cy="345258"/>
          </a:xfrm>
          <a:prstGeom prst="rect">
            <a:avLst/>
          </a:prstGeom>
          <a:solidFill>
            <a:srgbClr val="5B668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                          PODMIOTY ZALEŻNE</a:t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2747107" y="1256911"/>
            <a:ext cx="2054854" cy="340978"/>
          </a:xfrm>
          <a:prstGeom prst="rect">
            <a:avLst/>
          </a:prstGeom>
          <a:solidFill>
            <a:srgbClr val="352664">
              <a:alpha val="99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Orbis Kontrakty Sp. z o.o.</a:t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2724426" y="3145843"/>
            <a:ext cx="2059391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Accor Pannonia Hotels Zrt.</a:t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2735767" y="2566609"/>
            <a:ext cx="2054854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Orbis Corporate Sp. z o. o.**</a:t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2747107" y="1943147"/>
            <a:ext cx="2057122" cy="342405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UAB Hekon</a:t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3434326" y="446553"/>
            <a:ext cx="0" cy="238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4804229" y="798944"/>
            <a:ext cx="8006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 flipH="1">
            <a:off x="4790621" y="1369619"/>
            <a:ext cx="800622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 flipH="1">
            <a:off x="4790621" y="3324179"/>
            <a:ext cx="816498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 flipH="1">
            <a:off x="4786085" y="2756358"/>
            <a:ext cx="800622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 flipH="1">
            <a:off x="4806497" y="2057282"/>
            <a:ext cx="800622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4919900" y="1256911"/>
            <a:ext cx="571549" cy="228270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100%</a:t>
            </a:r>
          </a:p>
        </xdr:txBody>
      </xdr:sp>
      <xdr:sp>
        <xdr:nvSpPr>
          <xdr:cNvPr id="16" name="Text Box 18"/>
          <xdr:cNvSpPr txBox="1">
            <a:spLocks noChangeArrowheads="1"/>
          </xdr:cNvSpPr>
        </xdr:nvSpPr>
        <xdr:spPr>
          <a:xfrm>
            <a:off x="4919900" y="1943147"/>
            <a:ext cx="571549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919900" y="2629383"/>
            <a:ext cx="571549" cy="232550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95,08%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18" name="Text Box 20"/>
          <xdr:cNvSpPr txBox="1">
            <a:spLocks noChangeArrowheads="1"/>
          </xdr:cNvSpPr>
        </xdr:nvSpPr>
        <xdr:spPr>
          <a:xfrm>
            <a:off x="4919900" y="3201484"/>
            <a:ext cx="571549" cy="228270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99,92%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PBP OR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8805072" y="798944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29"/>
          <xdr:cNvSpPr>
            <a:spLocks/>
          </xdr:cNvSpPr>
        </xdr:nvSpPr>
        <xdr:spPr>
          <a:xfrm>
            <a:off x="2177826" y="1714877"/>
            <a:ext cx="0" cy="22827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31"/>
          <xdr:cNvSpPr>
            <a:spLocks/>
          </xdr:cNvSpPr>
        </xdr:nvSpPr>
        <xdr:spPr>
          <a:xfrm flipH="1">
            <a:off x="2633704" y="2629383"/>
            <a:ext cx="113403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32"/>
          <xdr:cNvSpPr>
            <a:spLocks/>
          </xdr:cNvSpPr>
        </xdr:nvSpPr>
        <xdr:spPr>
          <a:xfrm>
            <a:off x="2633704" y="2515248"/>
            <a:ext cx="0" cy="45654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33"/>
          <xdr:cNvSpPr>
            <a:spLocks/>
          </xdr:cNvSpPr>
        </xdr:nvSpPr>
        <xdr:spPr>
          <a:xfrm>
            <a:off x="2633704" y="3428327"/>
            <a:ext cx="113403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34"/>
          <xdr:cNvSpPr>
            <a:spLocks/>
          </xdr:cNvSpPr>
        </xdr:nvSpPr>
        <xdr:spPr>
          <a:xfrm>
            <a:off x="2633704" y="3428327"/>
            <a:ext cx="113403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35"/>
          <xdr:cNvSpPr>
            <a:spLocks/>
          </xdr:cNvSpPr>
        </xdr:nvSpPr>
        <xdr:spPr>
          <a:xfrm>
            <a:off x="2633704" y="3428327"/>
            <a:ext cx="113403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36"/>
          <xdr:cNvSpPr>
            <a:spLocks/>
          </xdr:cNvSpPr>
        </xdr:nvSpPr>
        <xdr:spPr>
          <a:xfrm>
            <a:off x="6176400" y="4000428"/>
            <a:ext cx="115671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37"/>
          <xdr:cNvSpPr>
            <a:spLocks/>
          </xdr:cNvSpPr>
        </xdr:nvSpPr>
        <xdr:spPr>
          <a:xfrm flipH="1">
            <a:off x="1833082" y="2629383"/>
            <a:ext cx="800622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38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39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40"/>
          <xdr:cNvSpPr>
            <a:spLocks/>
          </xdr:cNvSpPr>
        </xdr:nvSpPr>
        <xdr:spPr>
          <a:xfrm flipH="1">
            <a:off x="7432901" y="3085922"/>
            <a:ext cx="342476" cy="1427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41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42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43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44"/>
          <xdr:cNvSpPr>
            <a:spLocks/>
          </xdr:cNvSpPr>
        </xdr:nvSpPr>
        <xdr:spPr>
          <a:xfrm>
            <a:off x="5600315" y="798944"/>
            <a:ext cx="6804" cy="19588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AutoShape 45"/>
          <xdr:cNvSpPr>
            <a:spLocks/>
          </xdr:cNvSpPr>
        </xdr:nvSpPr>
        <xdr:spPr>
          <a:xfrm>
            <a:off x="5604852" y="798944"/>
            <a:ext cx="9072" cy="358240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AutoShape 48"/>
          <xdr:cNvSpPr>
            <a:spLocks/>
          </xdr:cNvSpPr>
        </xdr:nvSpPr>
        <xdr:spPr>
          <a:xfrm>
            <a:off x="9034145" y="422584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Text Box 55"/>
          <xdr:cNvSpPr txBox="1">
            <a:spLocks noChangeArrowheads="1"/>
          </xdr:cNvSpPr>
        </xdr:nvSpPr>
        <xdr:spPr>
          <a:xfrm>
            <a:off x="2735767" y="3693691"/>
            <a:ext cx="2059391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Accor Hotels Romania s.r.l. </a:t>
            </a:r>
          </a:p>
        </xdr:txBody>
      </xdr:sp>
      <xdr:sp>
        <xdr:nvSpPr>
          <xdr:cNvPr id="38" name="Text Box 56"/>
          <xdr:cNvSpPr txBox="1">
            <a:spLocks noChangeArrowheads="1"/>
          </xdr:cNvSpPr>
        </xdr:nvSpPr>
        <xdr:spPr>
          <a:xfrm>
            <a:off x="2747107" y="4225845"/>
            <a:ext cx="2059391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Katerinska Hotel s.r.o.</a:t>
            </a:r>
          </a:p>
        </xdr:txBody>
      </xdr:sp>
      <xdr:sp>
        <xdr:nvSpPr>
          <xdr:cNvPr id="39" name="Text Box 59"/>
          <xdr:cNvSpPr txBox="1">
            <a:spLocks noChangeArrowheads="1"/>
          </xdr:cNvSpPr>
        </xdr:nvSpPr>
        <xdr:spPr>
          <a:xfrm>
            <a:off x="-38060" y="3195777"/>
            <a:ext cx="1828049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Accor Pannonia Slovakia, s.r.o.</a:t>
            </a:r>
          </a:p>
        </xdr:txBody>
      </xdr:sp>
      <xdr:sp>
        <xdr:nvSpPr>
          <xdr:cNvPr id="40" name="Text Box 62"/>
          <xdr:cNvSpPr txBox="1">
            <a:spLocks noChangeArrowheads="1"/>
          </xdr:cNvSpPr>
        </xdr:nvSpPr>
        <xdr:spPr>
          <a:xfrm>
            <a:off x="497" y="3999002"/>
            <a:ext cx="1828049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Novy Smichov Gate a.s.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1" name="Text Box 63"/>
          <xdr:cNvSpPr txBox="1">
            <a:spLocks noChangeArrowheads="1"/>
          </xdr:cNvSpPr>
        </xdr:nvSpPr>
        <xdr:spPr>
          <a:xfrm>
            <a:off x="7301" y="4335700"/>
            <a:ext cx="1828049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H-Development  CZ a.s.</a:t>
            </a:r>
          </a:p>
        </xdr:txBody>
      </xdr:sp>
      <xdr:sp>
        <xdr:nvSpPr>
          <xdr:cNvPr id="42" name="Text Box 64"/>
          <xdr:cNvSpPr txBox="1">
            <a:spLocks noChangeArrowheads="1"/>
          </xdr:cNvSpPr>
        </xdr:nvSpPr>
        <xdr:spPr>
          <a:xfrm>
            <a:off x="497" y="4643864"/>
            <a:ext cx="1828049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Business Estate Entity  a.s.</a:t>
            </a:r>
          </a:p>
        </xdr:txBody>
      </xdr:sp>
      <xdr:sp>
        <xdr:nvSpPr>
          <xdr:cNvPr id="43" name="Text Box 65"/>
          <xdr:cNvSpPr txBox="1">
            <a:spLocks noChangeArrowheads="1"/>
          </xdr:cNvSpPr>
        </xdr:nvSpPr>
        <xdr:spPr>
          <a:xfrm>
            <a:off x="1928340" y="3205764"/>
            <a:ext cx="571549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99,92%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44" name="Text Box 68"/>
          <xdr:cNvSpPr txBox="1">
            <a:spLocks noChangeArrowheads="1"/>
          </xdr:cNvSpPr>
        </xdr:nvSpPr>
        <xdr:spPr>
          <a:xfrm>
            <a:off x="1946485" y="3994722"/>
            <a:ext cx="571549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45" name="Text Box 69"/>
          <xdr:cNvSpPr txBox="1">
            <a:spLocks noChangeArrowheads="1"/>
          </xdr:cNvSpPr>
        </xdr:nvSpPr>
        <xdr:spPr>
          <a:xfrm>
            <a:off x="1946485" y="4337126"/>
            <a:ext cx="571549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46" name="Text Box 70"/>
          <xdr:cNvSpPr txBox="1">
            <a:spLocks noChangeArrowheads="1"/>
          </xdr:cNvSpPr>
        </xdr:nvSpPr>
        <xdr:spPr>
          <a:xfrm>
            <a:off x="1946485" y="4643864"/>
            <a:ext cx="571549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47" name="Line 71"/>
          <xdr:cNvSpPr>
            <a:spLocks/>
          </xdr:cNvSpPr>
        </xdr:nvSpPr>
        <xdr:spPr>
          <a:xfrm flipH="1">
            <a:off x="4786085" y="3884867"/>
            <a:ext cx="800622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72"/>
          <xdr:cNvSpPr>
            <a:spLocks/>
          </xdr:cNvSpPr>
        </xdr:nvSpPr>
        <xdr:spPr>
          <a:xfrm flipH="1">
            <a:off x="4806497" y="4375647"/>
            <a:ext cx="800622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Text Box 75"/>
          <xdr:cNvSpPr txBox="1">
            <a:spLocks noChangeArrowheads="1"/>
          </xdr:cNvSpPr>
        </xdr:nvSpPr>
        <xdr:spPr>
          <a:xfrm>
            <a:off x="4919900" y="3770732"/>
            <a:ext cx="571549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0" name="Text Box 76"/>
          <xdr:cNvSpPr txBox="1">
            <a:spLocks noChangeArrowheads="1"/>
          </xdr:cNvSpPr>
        </xdr:nvSpPr>
        <xdr:spPr>
          <a:xfrm>
            <a:off x="4919900" y="4244392"/>
            <a:ext cx="571549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1" name="AutoShape 79"/>
          <xdr:cNvSpPr>
            <a:spLocks/>
          </xdr:cNvSpPr>
        </xdr:nvSpPr>
        <xdr:spPr>
          <a:xfrm flipH="1">
            <a:off x="2499889" y="3315619"/>
            <a:ext cx="226805" cy="428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AutoShape 83"/>
          <xdr:cNvSpPr>
            <a:spLocks/>
          </xdr:cNvSpPr>
        </xdr:nvSpPr>
        <xdr:spPr>
          <a:xfrm flipH="1" flipV="1">
            <a:off x="1789989" y="3308485"/>
            <a:ext cx="138351" cy="1141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AutoShape 86"/>
          <xdr:cNvSpPr>
            <a:spLocks/>
          </xdr:cNvSpPr>
        </xdr:nvSpPr>
        <xdr:spPr>
          <a:xfrm flipH="1">
            <a:off x="1828546" y="4110283"/>
            <a:ext cx="120207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AutoShape 87"/>
          <xdr:cNvSpPr>
            <a:spLocks/>
          </xdr:cNvSpPr>
        </xdr:nvSpPr>
        <xdr:spPr>
          <a:xfrm flipH="1" flipV="1">
            <a:off x="1833082" y="4448408"/>
            <a:ext cx="113403" cy="428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AutoShape 88"/>
          <xdr:cNvSpPr>
            <a:spLocks/>
          </xdr:cNvSpPr>
        </xdr:nvSpPr>
        <xdr:spPr>
          <a:xfrm flipH="1" flipV="1">
            <a:off x="1828546" y="4757999"/>
            <a:ext cx="120207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AutoShape 89"/>
          <xdr:cNvSpPr>
            <a:spLocks/>
          </xdr:cNvSpPr>
        </xdr:nvSpPr>
        <xdr:spPr>
          <a:xfrm flipH="1">
            <a:off x="2633704" y="4110283"/>
            <a:ext cx="2268" cy="64771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AutoShape 90"/>
          <xdr:cNvSpPr>
            <a:spLocks/>
          </xdr:cNvSpPr>
        </xdr:nvSpPr>
        <xdr:spPr>
          <a:xfrm>
            <a:off x="2635972" y="4395620"/>
            <a:ext cx="113403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AutoShape 91"/>
          <xdr:cNvSpPr>
            <a:spLocks/>
          </xdr:cNvSpPr>
        </xdr:nvSpPr>
        <xdr:spPr>
          <a:xfrm>
            <a:off x="2518034" y="4110283"/>
            <a:ext cx="117939" cy="1427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" name="AutoShape 92"/>
          <xdr:cNvSpPr>
            <a:spLocks/>
          </xdr:cNvSpPr>
        </xdr:nvSpPr>
        <xdr:spPr>
          <a:xfrm flipV="1">
            <a:off x="2518034" y="4757999"/>
            <a:ext cx="117939" cy="1427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AutoShape 93"/>
          <xdr:cNvSpPr>
            <a:spLocks/>
          </xdr:cNvSpPr>
        </xdr:nvSpPr>
        <xdr:spPr>
          <a:xfrm flipV="1">
            <a:off x="2518034" y="4448408"/>
            <a:ext cx="115671" cy="4280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kusz_konsolidacyjny_GK_Orbis_31.12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teria&#322;y%20do%20skonsolidowanego\segmenty\Segmenty%2031.12.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y_kons_12.2016"/>
      <sheetName val="31.12.2016"/>
      <sheetName val="31.03.2011_MR"/>
      <sheetName val="31.12.2010_MR"/>
      <sheetName val="Uzgodnienie_CF_31.12.2016"/>
    </sheetNames>
    <sheetDataSet>
      <sheetData sheetId="1">
        <row r="39">
          <cell r="DZ39">
            <v>162</v>
          </cell>
        </row>
        <row r="106">
          <cell r="DZ106">
            <v>207125</v>
          </cell>
        </row>
        <row r="107">
          <cell r="DZ107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31.12.2016"/>
      <sheetName val="30.06.2014-pro forma"/>
      <sheetName val="fees'16 &amp; '15"/>
      <sheetName val="PODSUMOWANIE (z uwzgl. fees)"/>
      <sheetName val="31.12.2016 (z uwzgl. fees)"/>
      <sheetName val="30.06.2014-pro forma (z fees)"/>
      <sheetName val="Nota segmenty"/>
      <sheetName val="Nota przychody"/>
      <sheetName val="BIAv.GPW"/>
      <sheetName val="tot.polska"/>
      <sheetName val="tot.reszta"/>
      <sheetName val="TOTAL PLN"/>
      <sheetName val="amt"/>
    </sheetNames>
    <sheetDataSet>
      <sheetData sheetId="7">
        <row r="24">
          <cell r="D24">
            <v>241310</v>
          </cell>
          <cell r="E24">
            <v>52810</v>
          </cell>
          <cell r="F24">
            <v>6823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B5" sqref="B5"/>
    </sheetView>
  </sheetViews>
  <sheetFormatPr defaultColWidth="10.875" defaultRowHeight="15.75"/>
  <cols>
    <col min="1" max="1" width="4.375" style="2" customWidth="1"/>
    <col min="2" max="2" width="99.875" style="2" customWidth="1"/>
    <col min="3" max="16384" width="10.875" style="2" customWidth="1"/>
  </cols>
  <sheetData>
    <row r="1" ht="147.75" customHeight="1"/>
    <row r="2" spans="1:2" s="4" customFormat="1" ht="40.5" customHeight="1">
      <c r="A2" s="238" t="s">
        <v>331</v>
      </c>
      <c r="B2" s="239"/>
    </row>
    <row r="4" spans="1:3" ht="15.75">
      <c r="A4" s="240" t="s">
        <v>9</v>
      </c>
      <c r="B4" s="240"/>
      <c r="C4" s="3"/>
    </row>
    <row r="5" spans="1:7" ht="15.75">
      <c r="A5" s="16" t="s">
        <v>25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>
      <c r="A6" s="16" t="s">
        <v>26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>
      <c r="A7" s="16" t="s">
        <v>27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>
      <c r="A8" s="16" t="s">
        <v>28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>
      <c r="A9" s="16" t="s">
        <v>29</v>
      </c>
      <c r="B9" s="17" t="str">
        <f>'Spr. segmentowa'!_Toc293035359</f>
        <v>Sprawozdawczość według segmentów </v>
      </c>
      <c r="C9" s="3"/>
      <c r="D9" s="3"/>
      <c r="E9" s="3"/>
      <c r="F9" s="3"/>
      <c r="G9" s="3"/>
    </row>
    <row r="10" spans="1:7" ht="15.75">
      <c r="A10" s="22">
        <v>6</v>
      </c>
      <c r="B10" s="17" t="str">
        <f>RZiS_analityczny!_Toc293035359</f>
        <v>Skonsolidowany rachunek zysków i strat w ujęciu analitycznym</v>
      </c>
      <c r="C10" s="3"/>
      <c r="D10" s="3"/>
      <c r="E10" s="3"/>
      <c r="F10" s="3"/>
      <c r="G10" s="3"/>
    </row>
    <row r="11" spans="1:7" ht="15.75">
      <c r="A11" s="16" t="s">
        <v>30</v>
      </c>
      <c r="B11" s="17" t="s">
        <v>123</v>
      </c>
      <c r="C11" s="3"/>
      <c r="D11" s="3"/>
      <c r="E11" s="3"/>
      <c r="F11" s="3"/>
      <c r="G11" s="3"/>
    </row>
    <row r="12" spans="1:7" ht="15.75">
      <c r="A12" s="16" t="s">
        <v>31</v>
      </c>
      <c r="B12" s="17" t="str">
        <f>'Baza hotelowa'!_Toc293035359</f>
        <v>Baza hotelowa Grupy</v>
      </c>
      <c r="C12" s="3"/>
      <c r="D12" s="3"/>
      <c r="E12" s="3"/>
      <c r="F12" s="3"/>
      <c r="G12" s="3"/>
    </row>
    <row r="13" spans="1:7" ht="15.75">
      <c r="A13" s="16" t="s">
        <v>121</v>
      </c>
      <c r="B13" s="17" t="str">
        <f>Klienci!_Toc293035359</f>
        <v>Struktura klientów Grupy</v>
      </c>
      <c r="C13" s="3"/>
      <c r="D13" s="3"/>
      <c r="E13" s="3"/>
      <c r="F13" s="3"/>
      <c r="G13" s="3"/>
    </row>
    <row r="14" spans="1:7" ht="15.75">
      <c r="A14" s="16" t="s">
        <v>137</v>
      </c>
      <c r="B14" s="17" t="str">
        <f>Zatrudnienie!_Toc293035359</f>
        <v>Przeciętne zatrudnienie w Grupie </v>
      </c>
      <c r="C14" s="3"/>
      <c r="D14" s="3"/>
      <c r="E14" s="3"/>
      <c r="F14" s="3"/>
      <c r="G14" s="3"/>
    </row>
    <row r="15" spans="1:7" ht="15.75">
      <c r="A15" s="16" t="s">
        <v>138</v>
      </c>
      <c r="B15" s="17" t="str">
        <f>'Struktura Grupy'!_Toc293035359</f>
        <v>Struktura Grupy</v>
      </c>
      <c r="C15" s="3"/>
      <c r="D15" s="3"/>
      <c r="E15" s="3"/>
      <c r="F15" s="3"/>
      <c r="G15" s="3"/>
    </row>
    <row r="16" spans="1:7" ht="15.75">
      <c r="A16" s="16" t="s">
        <v>139</v>
      </c>
      <c r="B16" s="17" t="str">
        <f>Akcjonariat!_Toc293035359</f>
        <v>Struktura akcjonariatu Orbis S.A.</v>
      </c>
      <c r="C16" s="3"/>
      <c r="D16" s="3"/>
      <c r="E16" s="3"/>
      <c r="F16" s="3"/>
      <c r="G16" s="3"/>
    </row>
    <row r="17" spans="1:3" ht="15.75">
      <c r="A17" s="3"/>
      <c r="B17" s="3"/>
      <c r="C17" s="3"/>
    </row>
    <row r="18" spans="1:2" ht="15.75">
      <c r="A18" s="1"/>
      <c r="B18" s="3"/>
    </row>
    <row r="19" ht="15.75">
      <c r="B19" s="21"/>
    </row>
    <row r="20" ht="15.75">
      <c r="B20" s="21"/>
    </row>
    <row r="23" ht="18" customHeight="1"/>
  </sheetData>
  <sheetProtection/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pr. segmentowa'!A1" display="'Spr. segmentowa'!A1"/>
    <hyperlink ref="A14" location="Zatrudnienie!A1" display="6."/>
    <hyperlink ref="B14" location="Zatrudnienie!A1" display="Zatrudnienie!A1"/>
    <hyperlink ref="A15" location="'Struktura Grupy'!A1" display="7."/>
    <hyperlink ref="B15" location="'Struktura Grupy'!A1" display="'Struktura Grupy'!A1"/>
    <hyperlink ref="A16" location="Akcjonariat!A1" display="8."/>
    <hyperlink ref="B16" location="Akcjonariat!A1" display="Akcjonariat!A1"/>
    <hyperlink ref="A10" location="RZiS_analityczny!A1" display="RZiS_analityczny!A1"/>
    <hyperlink ref="B10" location="RZiS_analityczny!A1" display="RZiS_analityczny!A1"/>
    <hyperlink ref="A11" location="'Wskaźniki operacyjne'!A1" display="7."/>
    <hyperlink ref="B11" location="'Wskaźniki operacyjne'!A1" display="Wskaźniki operacyjne"/>
    <hyperlink ref="A12" location="'Baza hotelowa'!A1" display="6."/>
    <hyperlink ref="B12" location="'Baza hotelowa'!A1" display="'Baza hotelowa'!A1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37" sqref="G37"/>
    </sheetView>
  </sheetViews>
  <sheetFormatPr defaultColWidth="10.875" defaultRowHeight="15.75"/>
  <cols>
    <col min="1" max="1" width="5.00390625" style="2" customWidth="1"/>
    <col min="2" max="2" width="74.875" style="5" customWidth="1"/>
    <col min="3" max="4" width="14.875" style="2" customWidth="1"/>
    <col min="5" max="16384" width="10.875" style="2" customWidth="1"/>
  </cols>
  <sheetData>
    <row r="1" ht="15.75">
      <c r="A1" s="9" t="s">
        <v>9</v>
      </c>
    </row>
    <row r="2" ht="15.75">
      <c r="A2" s="9"/>
    </row>
    <row r="3" spans="1:2" ht="18">
      <c r="A3" s="9"/>
      <c r="B3" s="19" t="s">
        <v>130</v>
      </c>
    </row>
    <row r="4" spans="2:4" ht="15.75">
      <c r="B4" s="272" t="s">
        <v>309</v>
      </c>
      <c r="C4" s="273" t="s">
        <v>131</v>
      </c>
      <c r="D4" s="273" t="s">
        <v>132</v>
      </c>
    </row>
    <row r="5" spans="2:4" ht="16.5" thickBot="1">
      <c r="B5" s="242"/>
      <c r="C5" s="274"/>
      <c r="D5" s="274"/>
    </row>
    <row r="6" spans="2:4" ht="18" thickBot="1" thickTop="1">
      <c r="B6" s="31" t="s">
        <v>133</v>
      </c>
      <c r="C6" s="230">
        <v>0.5879670651558172</v>
      </c>
      <c r="D6" s="230">
        <v>0.4120329348441828</v>
      </c>
    </row>
    <row r="7" spans="2:4" ht="18" thickBot="1" thickTop="1">
      <c r="B7" s="12" t="s">
        <v>107</v>
      </c>
      <c r="C7" s="53">
        <v>0.6637486984325904</v>
      </c>
      <c r="D7" s="53">
        <v>0.3362513015674097</v>
      </c>
    </row>
    <row r="8" spans="2:4" ht="16.5" thickTop="1">
      <c r="B8" s="38" t="s">
        <v>108</v>
      </c>
      <c r="C8" s="53">
        <v>0.438671133380168</v>
      </c>
      <c r="D8" s="53">
        <v>0.561328866619832</v>
      </c>
    </row>
    <row r="9" spans="2:4" ht="15.75">
      <c r="B9" s="38" t="s">
        <v>109</v>
      </c>
      <c r="C9" s="53">
        <v>0.3922337959332647</v>
      </c>
      <c r="D9" s="53">
        <v>0.6077662040667353</v>
      </c>
    </row>
    <row r="10" spans="2:4" ht="15.75">
      <c r="B10" s="24" t="s">
        <v>110</v>
      </c>
      <c r="C10" s="53">
        <v>0.5872074795393607</v>
      </c>
      <c r="D10" s="53">
        <v>0.4127925204606393</v>
      </c>
    </row>
    <row r="12" spans="2:4" ht="15.75">
      <c r="B12" s="272" t="s">
        <v>310</v>
      </c>
      <c r="C12" s="273" t="s">
        <v>131</v>
      </c>
      <c r="D12" s="273" t="s">
        <v>132</v>
      </c>
    </row>
    <row r="13" spans="2:4" ht="16.5" thickBot="1">
      <c r="B13" s="242"/>
      <c r="C13" s="274"/>
      <c r="D13" s="274"/>
    </row>
    <row r="14" spans="2:4" ht="18" thickBot="1" thickTop="1">
      <c r="B14" s="31" t="s">
        <v>133</v>
      </c>
      <c r="C14" s="53">
        <v>0.528</v>
      </c>
      <c r="D14" s="53">
        <v>0.472</v>
      </c>
    </row>
    <row r="15" spans="2:4" ht="18" thickBot="1" thickTop="1">
      <c r="B15" s="12" t="s">
        <v>107</v>
      </c>
      <c r="C15" s="53">
        <v>0.588</v>
      </c>
      <c r="D15" s="53">
        <v>0.412</v>
      </c>
    </row>
    <row r="16" spans="2:4" ht="16.5" thickTop="1">
      <c r="B16" s="38" t="s">
        <v>108</v>
      </c>
      <c r="C16" s="53">
        <v>0.405</v>
      </c>
      <c r="D16" s="53">
        <v>0.595</v>
      </c>
    </row>
    <row r="17" spans="2:4" ht="15.75">
      <c r="B17" s="38" t="s">
        <v>109</v>
      </c>
      <c r="C17" s="53">
        <v>0.35</v>
      </c>
      <c r="D17" s="53">
        <v>0.65</v>
      </c>
    </row>
    <row r="18" spans="2:4" ht="15.75">
      <c r="B18" s="24" t="s">
        <v>110</v>
      </c>
      <c r="C18" s="53">
        <v>0.593</v>
      </c>
      <c r="D18" s="53">
        <v>0.407</v>
      </c>
    </row>
    <row r="20" spans="2:4" ht="15.75">
      <c r="B20" s="272" t="s">
        <v>292</v>
      </c>
      <c r="C20" s="273" t="s">
        <v>131</v>
      </c>
      <c r="D20" s="273" t="s">
        <v>132</v>
      </c>
    </row>
    <row r="21" spans="2:4" ht="16.5" thickBot="1">
      <c r="B21" s="242"/>
      <c r="C21" s="274"/>
      <c r="D21" s="274"/>
    </row>
    <row r="22" spans="2:4" ht="18" thickBot="1" thickTop="1">
      <c r="B22" s="31" t="s">
        <v>133</v>
      </c>
      <c r="C22" s="53">
        <v>0.6149121337899001</v>
      </c>
      <c r="D22" s="53">
        <v>0.38508786621009994</v>
      </c>
    </row>
    <row r="23" spans="2:4" ht="18" thickBot="1" thickTop="1">
      <c r="B23" s="12" t="s">
        <v>107</v>
      </c>
      <c r="C23" s="53">
        <v>0.7081340853125746</v>
      </c>
      <c r="D23" s="53">
        <v>0.29186591468742534</v>
      </c>
    </row>
    <row r="24" spans="2:4" ht="16.5" thickTop="1">
      <c r="B24" s="38" t="s">
        <v>108</v>
      </c>
      <c r="C24" s="53">
        <v>0.4365332378002603</v>
      </c>
      <c r="D24" s="53">
        <v>0.5634667621997397</v>
      </c>
    </row>
    <row r="25" spans="2:4" ht="15.75">
      <c r="B25" s="38" t="s">
        <v>109</v>
      </c>
      <c r="C25" s="53">
        <v>0.378283946633433</v>
      </c>
      <c r="D25" s="53">
        <v>0.621716053366567</v>
      </c>
    </row>
    <row r="26" spans="2:4" ht="15.75">
      <c r="B26" s="24" t="s">
        <v>110</v>
      </c>
      <c r="C26" s="53">
        <v>0.6523670368205727</v>
      </c>
      <c r="D26" s="53">
        <v>0.3476329631794272</v>
      </c>
    </row>
    <row r="28" spans="2:4" ht="15.75">
      <c r="B28" s="272" t="s">
        <v>293</v>
      </c>
      <c r="C28" s="273" t="s">
        <v>131</v>
      </c>
      <c r="D28" s="273" t="s">
        <v>132</v>
      </c>
    </row>
    <row r="29" spans="2:4" ht="16.5" thickBot="1">
      <c r="B29" s="242"/>
      <c r="C29" s="274"/>
      <c r="D29" s="274"/>
    </row>
    <row r="30" spans="2:4" ht="18" thickBot="1" thickTop="1">
      <c r="B30" s="31" t="s">
        <v>133</v>
      </c>
      <c r="C30" s="53">
        <v>0.564</v>
      </c>
      <c r="D30" s="53">
        <v>0.436</v>
      </c>
    </row>
    <row r="31" spans="2:4" ht="18" thickBot="1" thickTop="1">
      <c r="B31" s="12" t="s">
        <v>107</v>
      </c>
      <c r="C31" s="53">
        <v>0.621</v>
      </c>
      <c r="D31" s="53">
        <v>0.379</v>
      </c>
    </row>
    <row r="32" spans="2:4" ht="16.5" thickTop="1">
      <c r="B32" s="38" t="s">
        <v>108</v>
      </c>
      <c r="C32" s="53">
        <v>0.46</v>
      </c>
      <c r="D32" s="53">
        <v>0.54</v>
      </c>
    </row>
    <row r="33" spans="2:4" ht="15.75">
      <c r="B33" s="38" t="s">
        <v>109</v>
      </c>
      <c r="C33" s="53">
        <v>0.368</v>
      </c>
      <c r="D33" s="53">
        <v>0.632</v>
      </c>
    </row>
    <row r="34" spans="2:4" ht="15.75">
      <c r="B34" s="24" t="s">
        <v>110</v>
      </c>
      <c r="C34" s="53">
        <v>0.627</v>
      </c>
      <c r="D34" s="53">
        <v>0.373</v>
      </c>
    </row>
  </sheetData>
  <sheetProtection/>
  <mergeCells count="12">
    <mergeCell ref="B4:B5"/>
    <mergeCell ref="C4:C5"/>
    <mergeCell ref="D4:D5"/>
    <mergeCell ref="B12:B13"/>
    <mergeCell ref="C12:C13"/>
    <mergeCell ref="D12:D13"/>
    <mergeCell ref="B20:B21"/>
    <mergeCell ref="C20:C21"/>
    <mergeCell ref="D20:D21"/>
    <mergeCell ref="B28:B29"/>
    <mergeCell ref="C28:C29"/>
    <mergeCell ref="D28:D29"/>
  </mergeCells>
  <hyperlinks>
    <hyperlink ref="A1" location="'Spis treści'!A1" display="Spis treści"/>
  </hyperlink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7" sqref="D7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15" t="s">
        <v>111</v>
      </c>
    </row>
    <row r="4" spans="2:5" ht="22.5" customHeight="1" thickTop="1">
      <c r="B4" s="261"/>
      <c r="C4" s="252" t="s">
        <v>312</v>
      </c>
      <c r="D4" s="252" t="s">
        <v>313</v>
      </c>
      <c r="E4" s="252" t="s">
        <v>195</v>
      </c>
    </row>
    <row r="5" spans="2:5" ht="22.5" customHeight="1" thickBot="1">
      <c r="B5" s="262"/>
      <c r="C5" s="253"/>
      <c r="D5" s="253"/>
      <c r="E5" s="253"/>
    </row>
    <row r="6" spans="2:5" ht="18" thickBot="1" thickTop="1">
      <c r="B6" s="12" t="s">
        <v>107</v>
      </c>
      <c r="C6" s="217">
        <v>2507</v>
      </c>
      <c r="D6" s="94">
        <v>2480</v>
      </c>
      <c r="E6" s="167">
        <f>(C6-D6)/D6</f>
        <v>0.010887096774193548</v>
      </c>
    </row>
    <row r="7" spans="2:5" ht="18" thickBot="1" thickTop="1">
      <c r="B7" s="12" t="s">
        <v>108</v>
      </c>
      <c r="C7" s="218">
        <v>906</v>
      </c>
      <c r="D7" s="166">
        <v>844</v>
      </c>
      <c r="E7" s="167">
        <f>(C7-D7)/D7</f>
        <v>0.07345971563981042</v>
      </c>
    </row>
    <row r="8" spans="2:5" ht="18" thickBot="1" thickTop="1">
      <c r="B8" s="12" t="s">
        <v>109</v>
      </c>
      <c r="C8" s="218">
        <v>225</v>
      </c>
      <c r="D8" s="166">
        <v>216</v>
      </c>
      <c r="E8" s="167">
        <f>(C8-D8)/D8</f>
        <v>0.041666666666666664</v>
      </c>
    </row>
    <row r="9" spans="2:5" ht="18" thickBot="1" thickTop="1">
      <c r="B9" s="12" t="s">
        <v>110</v>
      </c>
      <c r="C9" s="218">
        <v>260</v>
      </c>
      <c r="D9" s="94">
        <v>251</v>
      </c>
      <c r="E9" s="45">
        <f>(C9-D9)/D9</f>
        <v>0.035856573705179286</v>
      </c>
    </row>
    <row r="10" spans="2:5" ht="18" thickBot="1" thickTop="1">
      <c r="B10" s="37" t="s">
        <v>32</v>
      </c>
      <c r="C10" s="46">
        <f>SUM(C6:C9)</f>
        <v>3898</v>
      </c>
      <c r="D10" s="46">
        <f>SUM(D6:D9)</f>
        <v>3791</v>
      </c>
      <c r="E10" s="168">
        <f>(C10-D10)/D10</f>
        <v>0.028224742811922974</v>
      </c>
    </row>
    <row r="11" ht="15.75" thickTop="1"/>
  </sheetData>
  <sheetProtection/>
  <mergeCells count="4">
    <mergeCell ref="B4:B5"/>
    <mergeCell ref="C4:C5"/>
    <mergeCell ref="D4:D5"/>
    <mergeCell ref="E4:E5"/>
  </mergeCells>
  <hyperlinks>
    <hyperlink ref="A1" location="'Spis treści'!A1" display="Spis treści"/>
  </hyperlink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1" sqref="B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 customWidth="1"/>
  </cols>
  <sheetData>
    <row r="1" ht="15.75">
      <c r="A1" s="9" t="s">
        <v>9</v>
      </c>
    </row>
    <row r="2" ht="15.75">
      <c r="A2" s="9"/>
    </row>
    <row r="3" spans="1:2" ht="18">
      <c r="A3" s="9"/>
      <c r="B3" s="15" t="s">
        <v>112</v>
      </c>
    </row>
    <row r="4" ht="15">
      <c r="B4" s="18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6" spans="2:3" ht="48.75" customHeight="1">
      <c r="B36" s="275" t="s">
        <v>328</v>
      </c>
      <c r="C36" s="275"/>
    </row>
  </sheetData>
  <sheetProtection/>
  <mergeCells count="1">
    <mergeCell ref="B36:C36"/>
  </mergeCells>
  <hyperlinks>
    <hyperlink ref="A1" location="Tytuł!A1" display="Spis treści"/>
  </hyperlinks>
  <printOptions/>
  <pageMargins left="0.75" right="0.75" top="1" bottom="1" header="0.5" footer="0.5"/>
  <pageSetup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0" sqref="C10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15" t="s">
        <v>115</v>
      </c>
    </row>
    <row r="4" spans="2:4" ht="46.5" customHeight="1" thickBot="1" thickTop="1">
      <c r="B4" s="47" t="s">
        <v>113</v>
      </c>
      <c r="C4" s="48" t="s">
        <v>114</v>
      </c>
      <c r="D4" s="48" t="s">
        <v>171</v>
      </c>
    </row>
    <row r="5" spans="2:4" ht="16.5" thickBot="1" thickTop="1">
      <c r="B5" s="12" t="s">
        <v>144</v>
      </c>
      <c r="C5" s="49">
        <v>24276415</v>
      </c>
      <c r="D5" s="41">
        <v>52.69</v>
      </c>
    </row>
    <row r="6" spans="2:4" ht="18" thickBot="1" thickTop="1">
      <c r="B6" s="50" t="s">
        <v>215</v>
      </c>
      <c r="C6" s="51">
        <v>2303849</v>
      </c>
      <c r="D6" s="52">
        <v>4.99</v>
      </c>
    </row>
    <row r="7" spans="2:4" ht="16.5" thickBot="1" thickTop="1">
      <c r="B7" s="12" t="s">
        <v>145</v>
      </c>
      <c r="C7" s="49">
        <v>4589000</v>
      </c>
      <c r="D7" s="41">
        <v>9.96</v>
      </c>
    </row>
    <row r="8" spans="2:4" ht="27.75" customHeight="1" thickBot="1" thickTop="1">
      <c r="B8" s="82" t="s">
        <v>192</v>
      </c>
      <c r="C8" s="49">
        <v>3600000</v>
      </c>
      <c r="D8" s="41">
        <v>7.81</v>
      </c>
    </row>
    <row r="9" spans="2:4" ht="16.5" thickBot="1" thickTop="1">
      <c r="B9" s="12" t="s">
        <v>261</v>
      </c>
      <c r="C9" s="49">
        <v>3448653</v>
      </c>
      <c r="D9" s="41">
        <v>7.48</v>
      </c>
    </row>
    <row r="10" spans="2:4" ht="18" thickBot="1" thickTop="1">
      <c r="B10" s="12" t="s">
        <v>262</v>
      </c>
      <c r="C10" s="49">
        <v>10162940</v>
      </c>
      <c r="D10" s="41">
        <v>22.06</v>
      </c>
    </row>
    <row r="11" ht="16.5" thickTop="1"/>
    <row r="12" ht="24.75">
      <c r="B12" s="24" t="s">
        <v>263</v>
      </c>
    </row>
  </sheetData>
  <sheetProtection/>
  <hyperlinks>
    <hyperlink ref="A1" location="Tytuł!A1" display="Spis treści"/>
  </hyperlink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875" defaultRowHeight="15.75" outlineLevelCol="1"/>
  <cols>
    <col min="1" max="1" width="5.00390625" style="2" customWidth="1"/>
    <col min="2" max="2" width="74.875" style="5" customWidth="1"/>
    <col min="3" max="4" width="14.875" style="2" customWidth="1"/>
    <col min="5" max="7" width="14.875" style="2" hidden="1" customWidth="1" outlineLevel="1"/>
    <col min="8" max="8" width="14.875" style="2" customWidth="1" collapsed="1"/>
    <col min="9" max="9" width="14.875" style="2" customWidth="1"/>
    <col min="10" max="12" width="14.875" style="2" hidden="1" customWidth="1" outlineLevel="1"/>
    <col min="13" max="13" width="12.875" style="2" bestFit="1" customWidth="1" collapsed="1"/>
    <col min="14" max="14" width="12.625" style="2" bestFit="1" customWidth="1"/>
    <col min="15" max="16384" width="10.875" style="2" customWidth="1"/>
  </cols>
  <sheetData>
    <row r="1" ht="15.75">
      <c r="A1" s="9" t="s">
        <v>9</v>
      </c>
    </row>
    <row r="2" ht="15.75">
      <c r="A2" s="9"/>
    </row>
    <row r="3" spans="2:12" ht="18">
      <c r="B3" s="14" t="s">
        <v>42</v>
      </c>
      <c r="C3" s="13"/>
      <c r="D3" s="13"/>
      <c r="E3" s="13"/>
      <c r="F3" s="13"/>
      <c r="G3" s="189"/>
      <c r="H3" s="189"/>
      <c r="I3" s="189"/>
      <c r="J3" s="189"/>
      <c r="K3" s="189"/>
      <c r="L3" s="190"/>
    </row>
    <row r="4" spans="1:12" s="1" customFormat="1" ht="46.5" customHeight="1" thickBot="1">
      <c r="A4" s="7"/>
      <c r="B4" s="80"/>
      <c r="C4" s="193" t="s">
        <v>294</v>
      </c>
      <c r="D4" s="221" t="s">
        <v>292</v>
      </c>
      <c r="E4" s="193" t="s">
        <v>266</v>
      </c>
      <c r="F4" s="171" t="s">
        <v>217</v>
      </c>
      <c r="G4" s="25" t="s">
        <v>193</v>
      </c>
      <c r="H4" s="221" t="s">
        <v>295</v>
      </c>
      <c r="I4" s="221" t="s">
        <v>293</v>
      </c>
      <c r="J4" s="193" t="s">
        <v>267</v>
      </c>
      <c r="K4" s="171" t="s">
        <v>223</v>
      </c>
      <c r="L4" s="128" t="s">
        <v>172</v>
      </c>
    </row>
    <row r="5" spans="1:22" s="5" customFormat="1" ht="18" thickBot="1" thickTop="1">
      <c r="A5" s="7"/>
      <c r="B5" s="81" t="s">
        <v>33</v>
      </c>
      <c r="C5" s="64">
        <v>1382879</v>
      </c>
      <c r="D5" s="64">
        <f>C5-E5-F5-G5</f>
        <v>346631</v>
      </c>
      <c r="E5" s="64">
        <v>396374</v>
      </c>
      <c r="F5" s="64">
        <v>392660</v>
      </c>
      <c r="G5" s="64">
        <v>247214</v>
      </c>
      <c r="H5" s="64">
        <v>1262726</v>
      </c>
      <c r="I5" s="64">
        <f>H5-J5-K5-L5</f>
        <v>308197</v>
      </c>
      <c r="J5" s="64">
        <v>362903</v>
      </c>
      <c r="K5" s="64">
        <v>362425</v>
      </c>
      <c r="L5" s="64">
        <v>229201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5" customFormat="1" ht="18" thickBot="1" thickTop="1">
      <c r="A6" s="7"/>
      <c r="B6" s="82" t="s">
        <v>16</v>
      </c>
      <c r="C6" s="59">
        <v>-296904</v>
      </c>
      <c r="D6" s="59">
        <f>C6-E6-F6-G6</f>
        <v>-79570</v>
      </c>
      <c r="E6" s="59">
        <v>-80602</v>
      </c>
      <c r="F6" s="59">
        <v>-78251</v>
      </c>
      <c r="G6" s="59">
        <v>-58481</v>
      </c>
      <c r="H6" s="59">
        <v>-261861</v>
      </c>
      <c r="I6" s="59">
        <f>H6-J6-K6-L6</f>
        <v>-68385</v>
      </c>
      <c r="J6" s="59">
        <v>-70437</v>
      </c>
      <c r="K6" s="59">
        <v>-69386</v>
      </c>
      <c r="L6" s="59">
        <v>-53653</v>
      </c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22" s="5" customFormat="1" ht="18" thickBot="1" thickTop="1">
      <c r="A7" s="7"/>
      <c r="B7" s="82" t="s">
        <v>34</v>
      </c>
      <c r="C7" s="59">
        <v>-339121</v>
      </c>
      <c r="D7" s="59">
        <f aca="true" t="shared" si="0" ref="D7:D20">C7-E7-F7-G7</f>
        <v>-85839</v>
      </c>
      <c r="E7" s="59">
        <v>-85348</v>
      </c>
      <c r="F7" s="59">
        <v>-86955</v>
      </c>
      <c r="G7" s="59">
        <v>-80979</v>
      </c>
      <c r="H7" s="59">
        <v>-318416</v>
      </c>
      <c r="I7" s="59">
        <f aca="true" t="shared" si="1" ref="I7:I20">H7-J7-K7-L7</f>
        <v>-83604</v>
      </c>
      <c r="J7" s="59">
        <v>-78663</v>
      </c>
      <c r="K7" s="59">
        <v>-79281</v>
      </c>
      <c r="L7" s="59">
        <v>-76868</v>
      </c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s="5" customFormat="1" ht="18" thickBot="1" thickTop="1">
      <c r="A8" s="7"/>
      <c r="B8" s="82" t="s">
        <v>15</v>
      </c>
      <c r="C8" s="59">
        <v>-200861</v>
      </c>
      <c r="D8" s="59">
        <f t="shared" si="0"/>
        <v>-53378</v>
      </c>
      <c r="E8" s="59">
        <v>-52146</v>
      </c>
      <c r="F8" s="59">
        <v>-51119</v>
      </c>
      <c r="G8" s="59">
        <v>-44218</v>
      </c>
      <c r="H8" s="59">
        <v>-194184</v>
      </c>
      <c r="I8" s="59">
        <f t="shared" si="1"/>
        <v>-50587</v>
      </c>
      <c r="J8" s="59">
        <v>-51735</v>
      </c>
      <c r="K8" s="59">
        <v>-49217</v>
      </c>
      <c r="L8" s="59">
        <v>-42645</v>
      </c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s="5" customFormat="1" ht="18" thickBot="1" thickTop="1">
      <c r="A9" s="7"/>
      <c r="B9" s="82" t="s">
        <v>17</v>
      </c>
      <c r="C9" s="59">
        <v>-42407</v>
      </c>
      <c r="D9" s="59">
        <f t="shared" si="0"/>
        <v>-11034</v>
      </c>
      <c r="E9" s="59">
        <v>-10846</v>
      </c>
      <c r="F9" s="59">
        <v>-10786</v>
      </c>
      <c r="G9" s="59">
        <v>-9741</v>
      </c>
      <c r="H9" s="59">
        <v>-43283</v>
      </c>
      <c r="I9" s="59">
        <f t="shared" si="1"/>
        <v>-10890</v>
      </c>
      <c r="J9" s="59">
        <v>-10903</v>
      </c>
      <c r="K9" s="59">
        <v>-11362</v>
      </c>
      <c r="L9" s="59">
        <v>-10128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s="5" customFormat="1" ht="18" thickBot="1" thickTop="1">
      <c r="A10" s="6"/>
      <c r="B10" s="82" t="s">
        <v>18</v>
      </c>
      <c r="C10" s="59">
        <v>-13077</v>
      </c>
      <c r="D10" s="59">
        <f t="shared" si="0"/>
        <v>-2660</v>
      </c>
      <c r="E10" s="59">
        <v>-3682</v>
      </c>
      <c r="F10" s="59">
        <v>-3243</v>
      </c>
      <c r="G10" s="59">
        <v>-3492</v>
      </c>
      <c r="H10" s="59">
        <v>-14429</v>
      </c>
      <c r="I10" s="59">
        <f t="shared" si="1"/>
        <v>-2068</v>
      </c>
      <c r="J10" s="59">
        <v>-4967</v>
      </c>
      <c r="K10" s="59">
        <v>-3455</v>
      </c>
      <c r="L10" s="59">
        <v>-3939</v>
      </c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s="5" customFormat="1" ht="18" thickBot="1" thickTop="1">
      <c r="A11" s="7"/>
      <c r="B11" s="82" t="s">
        <v>35</v>
      </c>
      <c r="C11" s="59">
        <v>-1293</v>
      </c>
      <c r="D11" s="59">
        <f t="shared" si="0"/>
        <v>-1823</v>
      </c>
      <c r="E11" s="59">
        <v>-189</v>
      </c>
      <c r="F11" s="59">
        <v>-401</v>
      </c>
      <c r="G11" s="59">
        <v>1120</v>
      </c>
      <c r="H11" s="59">
        <v>858</v>
      </c>
      <c r="I11" s="59">
        <f t="shared" si="1"/>
        <v>-575</v>
      </c>
      <c r="J11" s="59">
        <v>-35</v>
      </c>
      <c r="K11" s="59">
        <v>540</v>
      </c>
      <c r="L11" s="59">
        <v>928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s="5" customFormat="1" ht="18" thickBot="1" thickTop="1">
      <c r="A12" s="7"/>
      <c r="B12" s="79" t="s">
        <v>36</v>
      </c>
      <c r="C12" s="56">
        <f aca="true" t="shared" si="2" ref="C12:L12">SUM(C5:C11)</f>
        <v>489216</v>
      </c>
      <c r="D12" s="56">
        <f t="shared" si="2"/>
        <v>112327</v>
      </c>
      <c r="E12" s="56">
        <f t="shared" si="2"/>
        <v>163561</v>
      </c>
      <c r="F12" s="56">
        <f t="shared" si="2"/>
        <v>161905</v>
      </c>
      <c r="G12" s="56">
        <f t="shared" si="2"/>
        <v>51423</v>
      </c>
      <c r="H12" s="56">
        <f t="shared" si="2"/>
        <v>431411</v>
      </c>
      <c r="I12" s="56">
        <f>SUM(I5:I11)</f>
        <v>92088</v>
      </c>
      <c r="J12" s="56">
        <f t="shared" si="2"/>
        <v>146163</v>
      </c>
      <c r="K12" s="56">
        <f t="shared" si="2"/>
        <v>150264</v>
      </c>
      <c r="L12" s="56">
        <f t="shared" si="2"/>
        <v>42896</v>
      </c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1:22" s="5" customFormat="1" ht="18" thickBot="1" thickTop="1">
      <c r="A13" s="7"/>
      <c r="B13" s="82" t="s">
        <v>37</v>
      </c>
      <c r="C13" s="59">
        <v>-99603</v>
      </c>
      <c r="D13" s="59">
        <f t="shared" si="0"/>
        <v>-25526</v>
      </c>
      <c r="E13" s="59">
        <v>-25038</v>
      </c>
      <c r="F13" s="59">
        <v>-24164</v>
      </c>
      <c r="G13" s="44">
        <v>-24875</v>
      </c>
      <c r="H13" s="44">
        <v>-102145</v>
      </c>
      <c r="I13" s="59">
        <f t="shared" si="1"/>
        <v>-26075</v>
      </c>
      <c r="J13" s="59">
        <v>-26028</v>
      </c>
      <c r="K13" s="59">
        <v>-25420</v>
      </c>
      <c r="L13" s="44">
        <v>-24622</v>
      </c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1:22" s="5" customFormat="1" ht="18" thickBot="1" thickTop="1">
      <c r="A14" s="7"/>
      <c r="B14" s="79" t="s">
        <v>38</v>
      </c>
      <c r="C14" s="43">
        <f aca="true" t="shared" si="3" ref="C14:L14">SUM(C12:C13)</f>
        <v>389613</v>
      </c>
      <c r="D14" s="43">
        <f t="shared" si="3"/>
        <v>86801</v>
      </c>
      <c r="E14" s="43">
        <f t="shared" si="3"/>
        <v>138523</v>
      </c>
      <c r="F14" s="43">
        <f t="shared" si="3"/>
        <v>137741</v>
      </c>
      <c r="G14" s="43">
        <f t="shared" si="3"/>
        <v>26548</v>
      </c>
      <c r="H14" s="43">
        <f t="shared" si="3"/>
        <v>329266</v>
      </c>
      <c r="I14" s="43">
        <f>SUM(I12:I13)</f>
        <v>66013</v>
      </c>
      <c r="J14" s="43">
        <f t="shared" si="3"/>
        <v>120135</v>
      </c>
      <c r="K14" s="43">
        <f t="shared" si="3"/>
        <v>124844</v>
      </c>
      <c r="L14" s="43">
        <f t="shared" si="3"/>
        <v>18274</v>
      </c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1:22" s="5" customFormat="1" ht="18" thickBot="1" thickTop="1">
      <c r="A15" s="7"/>
      <c r="B15" s="82" t="s">
        <v>14</v>
      </c>
      <c r="C15" s="59">
        <v>-148204</v>
      </c>
      <c r="D15" s="59">
        <f t="shared" si="0"/>
        <v>-38363</v>
      </c>
      <c r="E15" s="59">
        <v>-36989</v>
      </c>
      <c r="F15" s="59">
        <v>-37255</v>
      </c>
      <c r="G15" s="44">
        <v>-35597</v>
      </c>
      <c r="H15" s="44">
        <v>-139303</v>
      </c>
      <c r="I15" s="59">
        <f t="shared" si="1"/>
        <v>-35357</v>
      </c>
      <c r="J15" s="59">
        <v>-34758</v>
      </c>
      <c r="K15" s="59">
        <v>-34859</v>
      </c>
      <c r="L15" s="44">
        <v>-34329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1:22" s="5" customFormat="1" ht="18" thickBot="1" thickTop="1">
      <c r="A16" s="7"/>
      <c r="B16" s="79" t="s">
        <v>218</v>
      </c>
      <c r="C16" s="43">
        <f aca="true" t="shared" si="4" ref="C16:L16">SUM(C14:C15)</f>
        <v>241409</v>
      </c>
      <c r="D16" s="43">
        <f t="shared" si="4"/>
        <v>48438</v>
      </c>
      <c r="E16" s="43">
        <f t="shared" si="4"/>
        <v>101534</v>
      </c>
      <c r="F16" s="43">
        <f t="shared" si="4"/>
        <v>100486</v>
      </c>
      <c r="G16" s="43">
        <f t="shared" si="4"/>
        <v>-9049</v>
      </c>
      <c r="H16" s="43">
        <f t="shared" si="4"/>
        <v>189963</v>
      </c>
      <c r="I16" s="43">
        <f>SUM(I14:I15)</f>
        <v>30656</v>
      </c>
      <c r="J16" s="43">
        <f t="shared" si="4"/>
        <v>85377</v>
      </c>
      <c r="K16" s="43">
        <f t="shared" si="4"/>
        <v>89985</v>
      </c>
      <c r="L16" s="43">
        <f t="shared" si="4"/>
        <v>-16055</v>
      </c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1:22" s="5" customFormat="1" ht="18" thickBot="1" thickTop="1">
      <c r="A17" s="10"/>
      <c r="B17" s="82" t="s">
        <v>159</v>
      </c>
      <c r="C17" s="59">
        <v>27629</v>
      </c>
      <c r="D17" s="59">
        <f t="shared" si="0"/>
        <v>21770</v>
      </c>
      <c r="E17" s="59">
        <v>4282</v>
      </c>
      <c r="F17" s="59">
        <v>1489</v>
      </c>
      <c r="G17" s="44">
        <v>88</v>
      </c>
      <c r="H17" s="44">
        <v>25334</v>
      </c>
      <c r="I17" s="59">
        <f t="shared" si="1"/>
        <v>15381</v>
      </c>
      <c r="J17" s="59">
        <v>9953</v>
      </c>
      <c r="K17" s="59">
        <v>0</v>
      </c>
      <c r="L17" s="44">
        <v>0</v>
      </c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1:22" s="5" customFormat="1" ht="18" thickBot="1" thickTop="1">
      <c r="A18" s="10"/>
      <c r="B18" s="82" t="s">
        <v>183</v>
      </c>
      <c r="C18" s="59">
        <v>1548</v>
      </c>
      <c r="D18" s="59">
        <f t="shared" si="0"/>
        <v>2457</v>
      </c>
      <c r="E18" s="59">
        <v>0</v>
      </c>
      <c r="F18" s="59">
        <v>-909</v>
      </c>
      <c r="G18" s="44">
        <v>0</v>
      </c>
      <c r="H18" s="44">
        <v>10902</v>
      </c>
      <c r="I18" s="59">
        <f t="shared" si="1"/>
        <v>10902</v>
      </c>
      <c r="J18" s="59">
        <v>0</v>
      </c>
      <c r="K18" s="59">
        <v>0</v>
      </c>
      <c r="L18" s="44">
        <v>0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1:22" s="5" customFormat="1" ht="18" thickBot="1" thickTop="1">
      <c r="A19" s="6"/>
      <c r="B19" s="82" t="s">
        <v>39</v>
      </c>
      <c r="C19" s="59">
        <v>-2322</v>
      </c>
      <c r="D19" s="59">
        <f t="shared" si="0"/>
        <v>-1951</v>
      </c>
      <c r="E19" s="59">
        <v>-140</v>
      </c>
      <c r="F19" s="59">
        <v>0</v>
      </c>
      <c r="G19" s="98">
        <v>-231</v>
      </c>
      <c r="H19" s="98">
        <v>-3036</v>
      </c>
      <c r="I19" s="59">
        <f t="shared" si="1"/>
        <v>-2002</v>
      </c>
      <c r="J19" s="59">
        <v>-2</v>
      </c>
      <c r="K19" s="59">
        <v>-123</v>
      </c>
      <c r="L19" s="98">
        <v>-909</v>
      </c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1:22" s="5" customFormat="1" ht="18" thickBot="1" thickTop="1">
      <c r="A20" s="7"/>
      <c r="B20" s="82" t="s">
        <v>40</v>
      </c>
      <c r="C20" s="59">
        <v>-3787</v>
      </c>
      <c r="D20" s="59">
        <f t="shared" si="0"/>
        <v>-2579</v>
      </c>
      <c r="E20" s="212">
        <v>-857</v>
      </c>
      <c r="F20" s="59">
        <v>-351</v>
      </c>
      <c r="G20" s="98">
        <v>0</v>
      </c>
      <c r="H20" s="98">
        <v>-1480</v>
      </c>
      <c r="I20" s="59">
        <f t="shared" si="1"/>
        <v>67</v>
      </c>
      <c r="J20" s="59">
        <v>0</v>
      </c>
      <c r="K20" s="59">
        <v>0</v>
      </c>
      <c r="L20" s="98">
        <v>-1547</v>
      </c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1:22" s="5" customFormat="1" ht="18" thickBot="1" thickTop="1">
      <c r="A21" s="7"/>
      <c r="B21" s="79" t="s">
        <v>219</v>
      </c>
      <c r="C21" s="43">
        <f aca="true" t="shared" si="5" ref="C21:L21">SUM(C16:C20)</f>
        <v>264477</v>
      </c>
      <c r="D21" s="43">
        <f t="shared" si="5"/>
        <v>68135</v>
      </c>
      <c r="E21" s="43">
        <f t="shared" si="5"/>
        <v>104819</v>
      </c>
      <c r="F21" s="43">
        <f t="shared" si="5"/>
        <v>100715</v>
      </c>
      <c r="G21" s="43">
        <f t="shared" si="5"/>
        <v>-9192</v>
      </c>
      <c r="H21" s="43">
        <f t="shared" si="5"/>
        <v>221683</v>
      </c>
      <c r="I21" s="43">
        <f>SUM(I16:I20)</f>
        <v>55004</v>
      </c>
      <c r="J21" s="43">
        <f t="shared" si="5"/>
        <v>95328</v>
      </c>
      <c r="K21" s="43">
        <f t="shared" si="5"/>
        <v>89862</v>
      </c>
      <c r="L21" s="43">
        <f t="shared" si="5"/>
        <v>-18511</v>
      </c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5" customFormat="1" ht="18" thickBot="1" thickTop="1">
      <c r="A22" s="11"/>
      <c r="B22" s="82" t="s">
        <v>151</v>
      </c>
      <c r="C22" s="59">
        <v>5108</v>
      </c>
      <c r="D22" s="59">
        <f>C22-E22-F22-G22</f>
        <v>5108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5" customFormat="1" ht="18" thickBot="1" thickTop="1">
      <c r="A23" s="7"/>
      <c r="B23" s="82" t="s">
        <v>7</v>
      </c>
      <c r="C23" s="59">
        <v>4901</v>
      </c>
      <c r="D23" s="59">
        <f>C23-E23-F23-G23</f>
        <v>2955</v>
      </c>
      <c r="E23" s="212">
        <v>833</v>
      </c>
      <c r="F23" s="59">
        <v>777</v>
      </c>
      <c r="G23" s="98">
        <v>336</v>
      </c>
      <c r="H23" s="98">
        <v>7059</v>
      </c>
      <c r="I23" s="59">
        <f>H23-J23-K23-L23</f>
        <v>982</v>
      </c>
      <c r="J23" s="59">
        <v>504</v>
      </c>
      <c r="K23" s="59">
        <v>5175</v>
      </c>
      <c r="L23" s="98">
        <v>398</v>
      </c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5" customFormat="1" ht="18" thickBot="1" thickTop="1">
      <c r="A24" s="7"/>
      <c r="B24" s="82" t="s">
        <v>41</v>
      </c>
      <c r="C24" s="59">
        <v>-17458</v>
      </c>
      <c r="D24" s="59">
        <f>C24-E24-F24-G24</f>
        <v>-2632</v>
      </c>
      <c r="E24" s="212">
        <v>-7115</v>
      </c>
      <c r="F24" s="59">
        <v>-1224</v>
      </c>
      <c r="G24" s="98">
        <v>-6487</v>
      </c>
      <c r="H24" s="98">
        <v>-16491</v>
      </c>
      <c r="I24" s="59">
        <f>H24-J24-K24-L24</f>
        <v>-4412</v>
      </c>
      <c r="J24" s="59">
        <v>-3684</v>
      </c>
      <c r="K24" s="59">
        <v>-4404</v>
      </c>
      <c r="L24" s="98">
        <v>-3991</v>
      </c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5" customFormat="1" ht="18" thickBot="1" thickTop="1">
      <c r="A25" s="7"/>
      <c r="B25" s="82" t="s">
        <v>190</v>
      </c>
      <c r="C25" s="59">
        <v>126</v>
      </c>
      <c r="D25" s="59">
        <f>C25-E25-F25-G25</f>
        <v>-1</v>
      </c>
      <c r="E25" s="59">
        <v>188</v>
      </c>
      <c r="F25" s="59">
        <v>106</v>
      </c>
      <c r="G25" s="98">
        <v>-167</v>
      </c>
      <c r="H25" s="98">
        <v>-86</v>
      </c>
      <c r="I25" s="59">
        <f>H25-J25-K25-L25</f>
        <v>-73</v>
      </c>
      <c r="J25" s="59">
        <v>111</v>
      </c>
      <c r="K25" s="59">
        <v>5</v>
      </c>
      <c r="L25" s="98">
        <v>-129</v>
      </c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5" customFormat="1" ht="18" thickBot="1" thickTop="1">
      <c r="A26" s="7"/>
      <c r="B26" s="79" t="s">
        <v>220</v>
      </c>
      <c r="C26" s="43">
        <f aca="true" t="shared" si="6" ref="C26:L26">SUM(C21:C25)</f>
        <v>257154</v>
      </c>
      <c r="D26" s="43">
        <f t="shared" si="6"/>
        <v>73565</v>
      </c>
      <c r="E26" s="43">
        <f t="shared" si="6"/>
        <v>98725</v>
      </c>
      <c r="F26" s="43">
        <f t="shared" si="6"/>
        <v>100374</v>
      </c>
      <c r="G26" s="43">
        <f t="shared" si="6"/>
        <v>-15510</v>
      </c>
      <c r="H26" s="43">
        <f t="shared" si="6"/>
        <v>212165</v>
      </c>
      <c r="I26" s="43">
        <f>SUM(I21:I25)</f>
        <v>51501</v>
      </c>
      <c r="J26" s="43">
        <f t="shared" si="6"/>
        <v>92259</v>
      </c>
      <c r="K26" s="43">
        <f t="shared" si="6"/>
        <v>90638</v>
      </c>
      <c r="L26" s="43">
        <f t="shared" si="6"/>
        <v>-22233</v>
      </c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5" customFormat="1" ht="18" thickBot="1" thickTop="1">
      <c r="A27" s="7"/>
      <c r="B27" s="82" t="s">
        <v>8</v>
      </c>
      <c r="C27" s="59">
        <v>-50007</v>
      </c>
      <c r="D27" s="59">
        <f>C27-E27-F27-G27</f>
        <v>-17845</v>
      </c>
      <c r="E27" s="59">
        <v>-18676</v>
      </c>
      <c r="F27" s="59">
        <v>-15552</v>
      </c>
      <c r="G27" s="98">
        <v>2066</v>
      </c>
      <c r="H27" s="98">
        <v>-30583</v>
      </c>
      <c r="I27" s="59">
        <f>H27-J27-K27-L27</f>
        <v>995</v>
      </c>
      <c r="J27" s="59">
        <v>-16450</v>
      </c>
      <c r="K27" s="59">
        <v>-15029</v>
      </c>
      <c r="L27" s="98">
        <v>-99</v>
      </c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5" customFormat="1" ht="18" thickBot="1" thickTop="1">
      <c r="A28" s="7"/>
      <c r="B28" s="79" t="s">
        <v>221</v>
      </c>
      <c r="C28" s="43">
        <f aca="true" t="shared" si="7" ref="C28:L28">SUM(C26:C27)</f>
        <v>207147</v>
      </c>
      <c r="D28" s="43">
        <f t="shared" si="7"/>
        <v>55720</v>
      </c>
      <c r="E28" s="43">
        <f t="shared" si="7"/>
        <v>80049</v>
      </c>
      <c r="F28" s="43">
        <f t="shared" si="7"/>
        <v>84822</v>
      </c>
      <c r="G28" s="43">
        <f t="shared" si="7"/>
        <v>-13444</v>
      </c>
      <c r="H28" s="43">
        <f t="shared" si="7"/>
        <v>181582</v>
      </c>
      <c r="I28" s="43">
        <f>SUM(I26:I27)</f>
        <v>52496</v>
      </c>
      <c r="J28" s="43">
        <f t="shared" si="7"/>
        <v>75809</v>
      </c>
      <c r="K28" s="43">
        <f t="shared" si="7"/>
        <v>75609</v>
      </c>
      <c r="L28" s="43">
        <f t="shared" si="7"/>
        <v>-22332</v>
      </c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5" customFormat="1" ht="18" thickBot="1" thickTop="1">
      <c r="A29" s="7"/>
      <c r="B29" s="82" t="s">
        <v>254</v>
      </c>
      <c r="C29" s="59">
        <f>'[1]31.12.2016'!DZ106</f>
        <v>207125</v>
      </c>
      <c r="D29" s="59">
        <f>C29-E29-F29-G29</f>
        <v>55706</v>
      </c>
      <c r="E29" s="59">
        <v>80049</v>
      </c>
      <c r="F29" s="59">
        <v>84807</v>
      </c>
      <c r="G29" s="99">
        <v>-13437</v>
      </c>
      <c r="H29" s="99">
        <v>181553</v>
      </c>
      <c r="I29" s="59">
        <f>H29-J29-K29-L29</f>
        <v>52481</v>
      </c>
      <c r="J29" s="59">
        <v>75796</v>
      </c>
      <c r="K29" s="59">
        <v>75594</v>
      </c>
      <c r="L29" s="99">
        <v>-22318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5" customFormat="1" ht="18" thickBot="1" thickTop="1">
      <c r="A30" s="7"/>
      <c r="B30" s="82" t="s">
        <v>255</v>
      </c>
      <c r="C30" s="59">
        <f>'[1]31.12.2016'!DZ107</f>
        <v>22</v>
      </c>
      <c r="D30" s="59">
        <f>C30-E30-F30-G30</f>
        <v>14</v>
      </c>
      <c r="E30" s="59">
        <v>0</v>
      </c>
      <c r="F30" s="59">
        <v>15</v>
      </c>
      <c r="G30" s="98">
        <v>-7</v>
      </c>
      <c r="H30" s="98">
        <v>29</v>
      </c>
      <c r="I30" s="59">
        <f>H30-J30-K30-L30</f>
        <v>15</v>
      </c>
      <c r="J30" s="59">
        <v>13</v>
      </c>
      <c r="K30" s="59">
        <v>15</v>
      </c>
      <c r="L30" s="98">
        <v>-14</v>
      </c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s="5" customFormat="1" ht="18" thickBot="1" thickTop="1">
      <c r="A31" s="7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5" customFormat="1" ht="18" thickBot="1" thickTop="1">
      <c r="A32" s="7"/>
      <c r="B32" s="79" t="s">
        <v>222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5" customFormat="1" ht="16.5" thickTop="1">
      <c r="A33" s="7"/>
      <c r="B33" s="85" t="s">
        <v>288</v>
      </c>
      <c r="C33" s="86">
        <f aca="true" t="shared" si="8" ref="C33:I33">C29*1000/46077008</f>
        <v>4.495192048928177</v>
      </c>
      <c r="D33" s="86">
        <f t="shared" si="8"/>
        <v>1.2089760689322535</v>
      </c>
      <c r="E33" s="86">
        <f>E29*1000/46077008</f>
        <v>1.7372872821950591</v>
      </c>
      <c r="F33" s="86">
        <f>F29*1000/46077008</f>
        <v>1.8405491953817834</v>
      </c>
      <c r="G33" s="86">
        <f t="shared" si="8"/>
        <v>-0.2916204975809193</v>
      </c>
      <c r="H33" s="86">
        <f>H29*1000/46077008</f>
        <v>3.940208096845177</v>
      </c>
      <c r="I33" s="86">
        <f t="shared" si="8"/>
        <v>1.1389845451770653</v>
      </c>
      <c r="J33" s="86">
        <f>J29*1000/46077008</f>
        <v>1.6449852820304651</v>
      </c>
      <c r="K33" s="86">
        <f>K29*1000/46077008</f>
        <v>1.6406013168216131</v>
      </c>
      <c r="L33" s="86">
        <f>L29*1000/46077008</f>
        <v>-0.48436304718396644</v>
      </c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1:20" s="5" customFormat="1" ht="15.75">
      <c r="A34" s="7"/>
      <c r="B34" s="8"/>
      <c r="N34" s="120"/>
      <c r="O34" s="120"/>
      <c r="P34" s="120"/>
      <c r="Q34" s="120"/>
      <c r="R34" s="120"/>
      <c r="S34" s="120"/>
      <c r="T34" s="120"/>
    </row>
    <row r="35" spans="1:20" s="5" customFormat="1" ht="18">
      <c r="A35" s="7"/>
      <c r="B35" s="14" t="s">
        <v>168</v>
      </c>
      <c r="N35" s="120"/>
      <c r="O35" s="120"/>
      <c r="P35" s="120"/>
      <c r="Q35" s="120"/>
      <c r="R35" s="120"/>
      <c r="S35" s="120"/>
      <c r="T35" s="120"/>
    </row>
    <row r="36" spans="1:20" s="5" customFormat="1" ht="46.5" customHeight="1" thickBot="1">
      <c r="A36" s="7"/>
      <c r="B36" s="80"/>
      <c r="C36" s="171" t="str">
        <f aca="true" t="shared" si="9" ref="C36:K36">C4</f>
        <v>12 miesięcy zakończonych 31.12.2016</v>
      </c>
      <c r="D36" s="221" t="str">
        <f t="shared" si="9"/>
        <v>IV kwartał 2016</v>
      </c>
      <c r="E36" s="193" t="str">
        <f t="shared" si="9"/>
        <v>III kwartał 2016</v>
      </c>
      <c r="F36" s="171" t="str">
        <f t="shared" si="9"/>
        <v>II kwartał 2016</v>
      </c>
      <c r="G36" s="171" t="str">
        <f t="shared" si="9"/>
        <v>I kwartał 2016</v>
      </c>
      <c r="H36" s="171" t="str">
        <f t="shared" si="9"/>
        <v>12 miesięcy zakończonych 31.12.2015</v>
      </c>
      <c r="I36" s="221" t="str">
        <f t="shared" si="9"/>
        <v>IV kwartał 2015</v>
      </c>
      <c r="J36" s="193" t="str">
        <f t="shared" si="9"/>
        <v>III kwartał 2015</v>
      </c>
      <c r="K36" s="171" t="str">
        <f t="shared" si="9"/>
        <v>II kwartał 2015</v>
      </c>
      <c r="L36" s="128" t="str">
        <f>L4</f>
        <v>I kwartał 2015</v>
      </c>
      <c r="N36" s="120"/>
      <c r="O36" s="120"/>
      <c r="P36" s="120"/>
      <c r="Q36" s="120"/>
      <c r="R36" s="120"/>
      <c r="S36" s="120"/>
      <c r="T36" s="120"/>
    </row>
    <row r="37" spans="1:22" s="5" customFormat="1" ht="18" thickBot="1" thickTop="1">
      <c r="A37" s="7"/>
      <c r="B37" s="79" t="s">
        <v>221</v>
      </c>
      <c r="C37" s="43">
        <f>C28</f>
        <v>207147</v>
      </c>
      <c r="D37" s="43">
        <f>D28</f>
        <v>55720</v>
      </c>
      <c r="E37" s="43">
        <f>E28</f>
        <v>80049</v>
      </c>
      <c r="F37" s="43">
        <f>F28</f>
        <v>84822</v>
      </c>
      <c r="G37" s="43">
        <f>G28</f>
        <v>-13444</v>
      </c>
      <c r="H37" s="43">
        <f>H28</f>
        <v>181582</v>
      </c>
      <c r="I37" s="43">
        <f>I28</f>
        <v>52496</v>
      </c>
      <c r="J37" s="43">
        <f>J28</f>
        <v>75809</v>
      </c>
      <c r="K37" s="43">
        <f>K28</f>
        <v>75609</v>
      </c>
      <c r="L37" s="43">
        <f>L28</f>
        <v>-22332</v>
      </c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1:22" s="5" customFormat="1" ht="18" thickBot="1" thickTop="1">
      <c r="A38" s="6"/>
      <c r="B38" s="100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120"/>
      <c r="N38" s="120"/>
      <c r="O38" s="120"/>
      <c r="P38" s="120"/>
      <c r="Q38" s="120"/>
      <c r="R38" s="120"/>
      <c r="S38" s="120"/>
      <c r="T38" s="120"/>
      <c r="U38" s="120"/>
      <c r="V38" s="120"/>
    </row>
    <row r="39" spans="1:22" s="5" customFormat="1" ht="18" thickBot="1" thickTop="1">
      <c r="A39" s="7"/>
      <c r="B39" s="81" t="s">
        <v>161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20"/>
      <c r="N39" s="120"/>
      <c r="O39" s="120"/>
      <c r="P39" s="120"/>
      <c r="Q39" s="120"/>
      <c r="R39" s="120"/>
      <c r="S39" s="120"/>
      <c r="T39" s="120"/>
      <c r="U39" s="120"/>
      <c r="V39" s="120"/>
    </row>
    <row r="40" spans="1:22" s="5" customFormat="1" ht="18" thickBot="1" thickTop="1">
      <c r="A40" s="7"/>
      <c r="B40" s="82" t="s">
        <v>291</v>
      </c>
      <c r="C40" s="59">
        <v>87</v>
      </c>
      <c r="D40" s="59">
        <f>C40-E40-F40-G40</f>
        <v>25</v>
      </c>
      <c r="E40" s="59">
        <v>0</v>
      </c>
      <c r="F40" s="59">
        <v>0</v>
      </c>
      <c r="G40" s="44">
        <v>62</v>
      </c>
      <c r="H40" s="44">
        <v>-564</v>
      </c>
      <c r="I40" s="59">
        <f>H40-J40-K40-L40</f>
        <v>-564</v>
      </c>
      <c r="J40" s="59">
        <v>0</v>
      </c>
      <c r="K40" s="59">
        <v>0</v>
      </c>
      <c r="L40" s="44">
        <v>0</v>
      </c>
      <c r="M40" s="120"/>
      <c r="N40" s="120"/>
      <c r="O40" s="120"/>
      <c r="P40" s="120"/>
      <c r="Q40" s="120"/>
      <c r="R40" s="120"/>
      <c r="S40" s="120"/>
      <c r="T40" s="120"/>
      <c r="U40" s="120"/>
      <c r="V40" s="120"/>
    </row>
    <row r="41" spans="1:22" s="5" customFormat="1" ht="18" thickBot="1" thickTop="1">
      <c r="A41" s="7"/>
      <c r="B41" s="82" t="s">
        <v>162</v>
      </c>
      <c r="C41" s="59">
        <v>116</v>
      </c>
      <c r="D41" s="59">
        <f>C41-E41-F41-G41</f>
        <v>128</v>
      </c>
      <c r="E41" s="59">
        <v>0</v>
      </c>
      <c r="F41" s="59">
        <v>0</v>
      </c>
      <c r="G41" s="44">
        <v>-12</v>
      </c>
      <c r="H41" s="44">
        <v>116</v>
      </c>
      <c r="I41" s="59">
        <f>H41-J41-K41-L41</f>
        <v>116</v>
      </c>
      <c r="J41" s="59">
        <v>0</v>
      </c>
      <c r="K41" s="59">
        <v>0</v>
      </c>
      <c r="L41" s="44">
        <v>0</v>
      </c>
      <c r="M41" s="120"/>
      <c r="N41" s="120"/>
      <c r="O41" s="120"/>
      <c r="P41" s="120"/>
      <c r="Q41" s="120"/>
      <c r="R41" s="120"/>
      <c r="S41" s="120"/>
      <c r="T41" s="120"/>
      <c r="U41" s="120"/>
      <c r="V41" s="120"/>
    </row>
    <row r="42" spans="1:22" s="5" customFormat="1" ht="18" thickBot="1" thickTop="1">
      <c r="A42" s="7"/>
      <c r="B42" s="81" t="s">
        <v>163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120"/>
      <c r="N42" s="120"/>
      <c r="O42" s="120"/>
      <c r="P42" s="120"/>
      <c r="Q42" s="120"/>
      <c r="R42" s="120"/>
      <c r="S42" s="120"/>
      <c r="T42" s="120"/>
      <c r="U42" s="120"/>
      <c r="V42" s="120"/>
    </row>
    <row r="43" spans="1:22" s="5" customFormat="1" ht="18" thickBot="1" thickTop="1">
      <c r="A43" s="7"/>
      <c r="B43" s="82" t="s">
        <v>173</v>
      </c>
      <c r="C43" s="59">
        <v>14603</v>
      </c>
      <c r="D43" s="59">
        <f>C43-E43-F43-G43</f>
        <v>8242</v>
      </c>
      <c r="E43" s="59">
        <v>-4906</v>
      </c>
      <c r="F43" s="59">
        <v>10632</v>
      </c>
      <c r="G43" s="44">
        <v>635</v>
      </c>
      <c r="H43" s="44">
        <v>2696</v>
      </c>
      <c r="I43" s="59">
        <f>H43-J43-K43-L43</f>
        <v>1498</v>
      </c>
      <c r="J43" s="59">
        <v>4817</v>
      </c>
      <c r="K43" s="59">
        <v>430</v>
      </c>
      <c r="L43" s="44">
        <v>-4049</v>
      </c>
      <c r="M43" s="120"/>
      <c r="N43" s="120"/>
      <c r="O43" s="120"/>
      <c r="P43" s="120"/>
      <c r="Q43" s="120"/>
      <c r="R43" s="120"/>
      <c r="S43" s="120"/>
      <c r="T43" s="120"/>
      <c r="U43" s="120"/>
      <c r="V43" s="120"/>
    </row>
    <row r="44" spans="2:22" ht="25.5" thickBot="1" thickTop="1">
      <c r="B44" s="82" t="s">
        <v>164</v>
      </c>
      <c r="C44" s="59">
        <v>677</v>
      </c>
      <c r="D44" s="59">
        <f>C44-E44-F44-G44</f>
        <v>416</v>
      </c>
      <c r="E44" s="59">
        <v>375</v>
      </c>
      <c r="F44" s="59">
        <v>388</v>
      </c>
      <c r="G44" s="44">
        <v>-502</v>
      </c>
      <c r="H44" s="184">
        <v>-795</v>
      </c>
      <c r="I44" s="59">
        <f>H44-J44-K44-L44</f>
        <v>30</v>
      </c>
      <c r="J44" s="212">
        <v>-825</v>
      </c>
      <c r="K44" s="59">
        <v>0</v>
      </c>
      <c r="L44" s="44">
        <v>0</v>
      </c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2:22" ht="18" thickBot="1" thickTop="1">
      <c r="B45" s="82" t="s">
        <v>169</v>
      </c>
      <c r="C45" s="59">
        <v>-128</v>
      </c>
      <c r="D45" s="59">
        <f>C45-E45-F45-G45</f>
        <v>-78</v>
      </c>
      <c r="E45" s="59">
        <v>-71</v>
      </c>
      <c r="F45" s="59">
        <v>-74</v>
      </c>
      <c r="G45" s="44">
        <v>95</v>
      </c>
      <c r="H45" s="184">
        <v>151</v>
      </c>
      <c r="I45" s="59">
        <f>H45-J45-K45-L45</f>
        <v>151</v>
      </c>
      <c r="J45" s="212">
        <v>0</v>
      </c>
      <c r="K45" s="59">
        <v>0</v>
      </c>
      <c r="L45" s="44">
        <v>0</v>
      </c>
      <c r="M45" s="120"/>
      <c r="N45" s="120"/>
      <c r="O45" s="120"/>
      <c r="P45" s="120"/>
      <c r="Q45" s="120"/>
      <c r="R45" s="120"/>
      <c r="S45" s="120"/>
      <c r="T45" s="120"/>
      <c r="U45" s="120"/>
      <c r="V45" s="120"/>
    </row>
    <row r="46" spans="2:22" ht="18" thickBot="1" thickTop="1">
      <c r="B46" s="81" t="s">
        <v>191</v>
      </c>
      <c r="C46" s="43">
        <f>SUM(C40:C45)</f>
        <v>15355</v>
      </c>
      <c r="D46" s="43">
        <f>SUM(D40:D45)</f>
        <v>8733</v>
      </c>
      <c r="E46" s="43">
        <f>SUM(E40:E45)</f>
        <v>-4602</v>
      </c>
      <c r="F46" s="43">
        <f>SUM(F40:F45)</f>
        <v>10946</v>
      </c>
      <c r="G46" s="43">
        <f>SUM(G40:G45)</f>
        <v>278</v>
      </c>
      <c r="H46" s="43">
        <f>SUM(H40:H45)</f>
        <v>1604</v>
      </c>
      <c r="I46" s="43">
        <f>SUM(I40:I45)</f>
        <v>1231</v>
      </c>
      <c r="J46" s="43">
        <f>SUM(J40:J45)</f>
        <v>3992</v>
      </c>
      <c r="K46" s="43">
        <f>SUM(K40:K45)</f>
        <v>430</v>
      </c>
      <c r="L46" s="43">
        <f>SUM(L40:L45)</f>
        <v>-4049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</row>
    <row r="47" spans="2:22" ht="18" thickBot="1" thickTop="1">
      <c r="B47" s="81" t="s">
        <v>256</v>
      </c>
      <c r="C47" s="43">
        <f>C37+C46</f>
        <v>222502</v>
      </c>
      <c r="D47" s="43">
        <f>D37+D46</f>
        <v>64453</v>
      </c>
      <c r="E47" s="43">
        <f>E37+E46</f>
        <v>75447</v>
      </c>
      <c r="F47" s="43">
        <f>F37+F46</f>
        <v>95768</v>
      </c>
      <c r="G47" s="43">
        <f>G37+G46</f>
        <v>-13166</v>
      </c>
      <c r="H47" s="43">
        <f>H37+H46</f>
        <v>183186</v>
      </c>
      <c r="I47" s="43">
        <f>I37+I46</f>
        <v>53727</v>
      </c>
      <c r="J47" s="43">
        <f>J37+J46</f>
        <v>79801</v>
      </c>
      <c r="K47" s="43">
        <f>K37+K46</f>
        <v>76039</v>
      </c>
      <c r="L47" s="43">
        <f>L37+L46</f>
        <v>-26381</v>
      </c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2:22" ht="18" thickBot="1" thickTop="1">
      <c r="B48" s="96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120"/>
      <c r="N48" s="120"/>
      <c r="O48" s="120"/>
      <c r="P48" s="120"/>
      <c r="Q48" s="120"/>
      <c r="R48" s="120"/>
      <c r="S48" s="120"/>
      <c r="T48" s="120"/>
      <c r="U48" s="120"/>
      <c r="V48" s="120"/>
    </row>
    <row r="49" spans="2:22" ht="18" thickBot="1" thickTop="1">
      <c r="B49" s="81" t="s">
        <v>165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2:22" ht="18" thickBot="1" thickTop="1">
      <c r="B50" s="82" t="s">
        <v>166</v>
      </c>
      <c r="C50" s="59">
        <v>222473</v>
      </c>
      <c r="D50" s="59">
        <f>C50-E50-F50-G50</f>
        <v>64436</v>
      </c>
      <c r="E50" s="59">
        <v>75447</v>
      </c>
      <c r="F50" s="59">
        <v>95749</v>
      </c>
      <c r="G50" s="44">
        <v>-13159</v>
      </c>
      <c r="H50" s="44">
        <v>183156</v>
      </c>
      <c r="I50" s="59">
        <f>H50-J50-K50-L50</f>
        <v>53711</v>
      </c>
      <c r="J50" s="59">
        <v>79786</v>
      </c>
      <c r="K50" s="59">
        <v>76028</v>
      </c>
      <c r="L50" s="44">
        <v>-26369</v>
      </c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2:22" ht="18" thickBot="1" thickTop="1">
      <c r="B51" s="82" t="s">
        <v>167</v>
      </c>
      <c r="C51" s="59">
        <v>29</v>
      </c>
      <c r="D51" s="59">
        <f>C51-E51-F51-G51</f>
        <v>17</v>
      </c>
      <c r="E51" s="59">
        <v>0</v>
      </c>
      <c r="F51" s="59">
        <v>19</v>
      </c>
      <c r="G51" s="44">
        <v>-7</v>
      </c>
      <c r="H51" s="44">
        <v>30</v>
      </c>
      <c r="I51" s="59">
        <f>H51-J51-K51-L51</f>
        <v>16</v>
      </c>
      <c r="J51" s="59">
        <v>15</v>
      </c>
      <c r="K51" s="59">
        <v>11</v>
      </c>
      <c r="L51" s="44">
        <v>-12</v>
      </c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2:22" ht="18" thickBot="1" thickTop="1">
      <c r="B52" s="97"/>
      <c r="C52" s="43">
        <f>C50+C51</f>
        <v>222502</v>
      </c>
      <c r="D52" s="43">
        <f>D50+D51</f>
        <v>64453</v>
      </c>
      <c r="E52" s="43">
        <f>E50+E51</f>
        <v>75447</v>
      </c>
      <c r="F52" s="43">
        <f>F50+F51</f>
        <v>95768</v>
      </c>
      <c r="G52" s="43">
        <f>G50+G51</f>
        <v>-13166</v>
      </c>
      <c r="H52" s="43">
        <f>H50+H51</f>
        <v>183186</v>
      </c>
      <c r="I52" s="43">
        <f>I50+I51</f>
        <v>53727</v>
      </c>
      <c r="J52" s="43">
        <f>J50+J51</f>
        <v>79801</v>
      </c>
      <c r="K52" s="43">
        <f>K50+K51</f>
        <v>76039</v>
      </c>
      <c r="L52" s="43">
        <f>L50+L51</f>
        <v>-26381</v>
      </c>
      <c r="M52" s="120"/>
      <c r="N52" s="120"/>
      <c r="O52" s="120"/>
      <c r="P52" s="120"/>
      <c r="Q52" s="120"/>
      <c r="R52" s="120"/>
      <c r="S52" s="120"/>
      <c r="T52" s="120"/>
      <c r="U52" s="120"/>
      <c r="V52" s="120"/>
    </row>
    <row r="53" spans="3:11" ht="18" thickBot="1" thickTop="1">
      <c r="C53" s="44"/>
      <c r="D53" s="44"/>
      <c r="E53" s="44"/>
      <c r="F53" s="44"/>
      <c r="G53" s="44"/>
      <c r="H53" s="172"/>
      <c r="I53" s="172"/>
      <c r="J53" s="172"/>
      <c r="K53" s="172"/>
    </row>
    <row r="54" ht="16.5" thickTop="1"/>
  </sheetData>
  <sheetProtection/>
  <hyperlinks>
    <hyperlink ref="A1" location="'Spis treści'!A1" display="Spis treści"/>
  </hyperlink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6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C28" sqref="C28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7" width="14.875" style="2" customWidth="1"/>
    <col min="8" max="8" width="12.875" style="2" bestFit="1" customWidth="1"/>
    <col min="9" max="9" width="12.625" style="2" bestFit="1" customWidth="1"/>
    <col min="10" max="10" width="10.625" style="2" customWidth="1"/>
    <col min="11" max="11" width="12.875" style="2" bestFit="1" customWidth="1"/>
    <col min="12" max="16384" width="10.875" style="2" customWidth="1"/>
  </cols>
  <sheetData>
    <row r="1" ht="15.75">
      <c r="A1" s="9" t="s">
        <v>9</v>
      </c>
    </row>
    <row r="2" ht="15.75">
      <c r="A2" s="9"/>
    </row>
    <row r="3" ht="18.75" thickBot="1">
      <c r="B3" s="14" t="s">
        <v>55</v>
      </c>
    </row>
    <row r="4" spans="1:7" s="5" customFormat="1" ht="18" thickBot="1" thickTop="1">
      <c r="A4" s="11"/>
      <c r="B4" s="241" t="s">
        <v>154</v>
      </c>
      <c r="C4" s="243" t="s">
        <v>43</v>
      </c>
      <c r="D4" s="244"/>
      <c r="E4" s="244"/>
      <c r="F4" s="244"/>
      <c r="G4" s="244"/>
    </row>
    <row r="5" spans="1:7" s="5" customFormat="1" ht="19.5" customHeight="1" thickBot="1" thickTop="1">
      <c r="A5" s="11"/>
      <c r="B5" s="242"/>
      <c r="C5" s="129">
        <v>42735</v>
      </c>
      <c r="D5" s="129">
        <v>42643</v>
      </c>
      <c r="E5" s="129">
        <v>42551</v>
      </c>
      <c r="F5" s="129">
        <v>42460</v>
      </c>
      <c r="G5" s="129">
        <v>42369</v>
      </c>
    </row>
    <row r="6" spans="1:13" s="5" customFormat="1" ht="18" thickBot="1" thickTop="1">
      <c r="A6" s="10"/>
      <c r="B6" s="33" t="s">
        <v>0</v>
      </c>
      <c r="C6" s="43">
        <f>SUM(C7:C14)-C10</f>
        <v>2193359</v>
      </c>
      <c r="D6" s="43">
        <f>SUM(D7:D14)-D10</f>
        <v>2216418</v>
      </c>
      <c r="E6" s="43">
        <f>SUM(E7:E14)-E10</f>
        <v>2226467</v>
      </c>
      <c r="F6" s="43">
        <f>SUM(F7:F14)-F10</f>
        <v>2194010</v>
      </c>
      <c r="G6" s="43">
        <f>SUM(G7:G14)-G10</f>
        <v>2088391</v>
      </c>
      <c r="M6" s="139"/>
    </row>
    <row r="7" spans="1:7" s="5" customFormat="1" ht="18" thickBot="1" thickTop="1">
      <c r="A7" s="11"/>
      <c r="B7" s="12" t="s">
        <v>1</v>
      </c>
      <c r="C7" s="72">
        <v>2037338</v>
      </c>
      <c r="D7" s="72">
        <v>2047912</v>
      </c>
      <c r="E7" s="72">
        <v>2057810</v>
      </c>
      <c r="F7" s="72">
        <v>2028060</v>
      </c>
      <c r="G7" s="72">
        <v>1923863</v>
      </c>
    </row>
    <row r="8" spans="1:7" s="5" customFormat="1" ht="18" thickBot="1" thickTop="1">
      <c r="A8" s="11"/>
      <c r="B8" s="12" t="s">
        <v>47</v>
      </c>
      <c r="C8" s="72">
        <v>8720</v>
      </c>
      <c r="D8" s="72">
        <v>8813</v>
      </c>
      <c r="E8" s="72">
        <v>8938</v>
      </c>
      <c r="F8" s="72">
        <v>10184</v>
      </c>
      <c r="G8" s="72">
        <v>10287</v>
      </c>
    </row>
    <row r="9" spans="1:7" s="5" customFormat="1" ht="18" thickBot="1" thickTop="1">
      <c r="A9" s="11"/>
      <c r="B9" s="12" t="s">
        <v>44</v>
      </c>
      <c r="C9" s="72">
        <v>112692</v>
      </c>
      <c r="D9" s="72">
        <v>112631</v>
      </c>
      <c r="E9" s="72">
        <v>113201</v>
      </c>
      <c r="F9" s="72">
        <v>113600</v>
      </c>
      <c r="G9" s="72">
        <v>114189</v>
      </c>
    </row>
    <row r="10" spans="1:7" s="5" customFormat="1" ht="18" thickBot="1" thickTop="1">
      <c r="A10" s="11"/>
      <c r="B10" s="12" t="s">
        <v>45</v>
      </c>
      <c r="C10" s="72">
        <v>107252</v>
      </c>
      <c r="D10" s="72">
        <v>107252</v>
      </c>
      <c r="E10" s="72">
        <v>107252</v>
      </c>
      <c r="F10" s="72">
        <v>107252</v>
      </c>
      <c r="G10" s="72">
        <v>107252</v>
      </c>
    </row>
    <row r="11" spans="1:7" s="5" customFormat="1" ht="16.5" thickBot="1" thickTop="1">
      <c r="A11" s="11"/>
      <c r="B11" s="12" t="s">
        <v>140</v>
      </c>
      <c r="C11" s="72">
        <v>0</v>
      </c>
      <c r="D11" s="72">
        <v>10536</v>
      </c>
      <c r="E11" s="72">
        <v>10385</v>
      </c>
      <c r="F11" s="72">
        <v>9977</v>
      </c>
      <c r="G11" s="72">
        <v>10151</v>
      </c>
    </row>
    <row r="12" spans="1:7" s="5" customFormat="1" ht="18" thickBot="1" thickTop="1">
      <c r="A12" s="10"/>
      <c r="B12" s="12" t="s">
        <v>46</v>
      </c>
      <c r="C12" s="72">
        <v>15510</v>
      </c>
      <c r="D12" s="72">
        <v>7888</v>
      </c>
      <c r="E12" s="72">
        <v>7888</v>
      </c>
      <c r="F12" s="72">
        <v>7888</v>
      </c>
      <c r="G12" s="72">
        <v>7888</v>
      </c>
    </row>
    <row r="13" spans="1:7" s="5" customFormat="1" ht="18" thickBot="1" thickTop="1">
      <c r="A13" s="11"/>
      <c r="B13" s="12" t="s">
        <v>10</v>
      </c>
      <c r="C13" s="72">
        <v>18206</v>
      </c>
      <c r="D13" s="72">
        <v>27848</v>
      </c>
      <c r="E13" s="72">
        <v>27424</v>
      </c>
      <c r="F13" s="72">
        <v>23448</v>
      </c>
      <c r="G13" s="72">
        <v>21128</v>
      </c>
    </row>
    <row r="14" spans="1:7" s="5" customFormat="1" ht="18" thickBot="1" thickTop="1">
      <c r="A14" s="11"/>
      <c r="B14" s="12" t="s">
        <v>329</v>
      </c>
      <c r="C14" s="72">
        <v>893</v>
      </c>
      <c r="D14" s="72">
        <f>326+464</f>
        <v>790</v>
      </c>
      <c r="E14" s="72">
        <f>357+464</f>
        <v>821</v>
      </c>
      <c r="F14" s="72">
        <f>389+464</f>
        <v>853</v>
      </c>
      <c r="G14" s="72">
        <f>421+464</f>
        <v>885</v>
      </c>
    </row>
    <row r="15" spans="1:7" s="5" customFormat="1" ht="18" thickBot="1" thickTop="1">
      <c r="A15" s="11"/>
      <c r="B15" s="37" t="s">
        <v>2</v>
      </c>
      <c r="C15" s="43">
        <f>SUM(C16:C22)</f>
        <v>643145</v>
      </c>
      <c r="D15" s="43">
        <f>SUM(D16:D22)</f>
        <v>554700</v>
      </c>
      <c r="E15" s="43">
        <f>SUM(E16:E22)</f>
        <v>348266</v>
      </c>
      <c r="F15" s="43">
        <f>SUM(F16:F22)</f>
        <v>262408</v>
      </c>
      <c r="G15" s="43">
        <f>SUM(G16:G22)</f>
        <v>372448</v>
      </c>
    </row>
    <row r="16" spans="1:7" s="5" customFormat="1" ht="18" thickBot="1" thickTop="1">
      <c r="A16" s="11"/>
      <c r="B16" s="12" t="s">
        <v>3</v>
      </c>
      <c r="C16" s="72">
        <v>7167</v>
      </c>
      <c r="D16" s="72">
        <v>6770</v>
      </c>
      <c r="E16" s="72">
        <v>6572</v>
      </c>
      <c r="F16" s="72">
        <v>6300</v>
      </c>
      <c r="G16" s="72">
        <v>6763</v>
      </c>
    </row>
    <row r="17" spans="1:7" s="5" customFormat="1" ht="18" thickBot="1" thickTop="1">
      <c r="A17" s="11"/>
      <c r="B17" s="12" t="s">
        <v>48</v>
      </c>
      <c r="C17" s="72">
        <v>58953</v>
      </c>
      <c r="D17" s="72">
        <v>77399</v>
      </c>
      <c r="E17" s="72">
        <v>72007</v>
      </c>
      <c r="F17" s="72">
        <v>48883</v>
      </c>
      <c r="G17" s="72">
        <v>50555</v>
      </c>
    </row>
    <row r="18" spans="1:7" s="5" customFormat="1" ht="18" thickBot="1" thickTop="1">
      <c r="A18" s="11"/>
      <c r="B18" s="12" t="s">
        <v>49</v>
      </c>
      <c r="C18" s="72">
        <v>3079</v>
      </c>
      <c r="D18" s="72">
        <v>518</v>
      </c>
      <c r="E18" s="72">
        <v>1335</v>
      </c>
      <c r="F18" s="72">
        <v>1656</v>
      </c>
      <c r="G18" s="72">
        <v>368</v>
      </c>
    </row>
    <row r="19" spans="1:7" s="5" customFormat="1" ht="18" thickBot="1" thickTop="1">
      <c r="A19" s="11"/>
      <c r="B19" s="12" t="s">
        <v>50</v>
      </c>
      <c r="C19" s="72">
        <v>33152</v>
      </c>
      <c r="D19" s="72">
        <v>23410</v>
      </c>
      <c r="E19" s="72">
        <v>31993</v>
      </c>
      <c r="F19" s="72">
        <v>45877</v>
      </c>
      <c r="G19" s="72">
        <v>34502</v>
      </c>
    </row>
    <row r="20" spans="1:7" s="5" customFormat="1" ht="16.5" hidden="1" thickBot="1" thickTop="1">
      <c r="A20" s="11"/>
      <c r="B20" s="12" t="s">
        <v>51</v>
      </c>
      <c r="C20" s="72"/>
      <c r="D20" s="72"/>
      <c r="E20" s="72">
        <v>0</v>
      </c>
      <c r="F20" s="72">
        <v>0</v>
      </c>
      <c r="G20" s="72">
        <v>0</v>
      </c>
    </row>
    <row r="21" spans="1:7" s="5" customFormat="1" ht="18" thickBot="1" thickTop="1">
      <c r="A21" s="11"/>
      <c r="B21" s="12" t="s">
        <v>332</v>
      </c>
      <c r="C21" s="72">
        <v>0</v>
      </c>
      <c r="D21" s="72">
        <v>0</v>
      </c>
      <c r="E21" s="72">
        <v>0</v>
      </c>
      <c r="F21" s="72">
        <v>0</v>
      </c>
      <c r="G21" s="72">
        <v>8577</v>
      </c>
    </row>
    <row r="22" spans="1:7" s="5" customFormat="1" ht="18" thickBot="1" thickTop="1">
      <c r="A22" s="11"/>
      <c r="B22" s="12" t="s">
        <v>52</v>
      </c>
      <c r="C22" s="72">
        <v>540794</v>
      </c>
      <c r="D22" s="72">
        <v>446603</v>
      </c>
      <c r="E22" s="72">
        <v>236359</v>
      </c>
      <c r="F22" s="72">
        <v>159692</v>
      </c>
      <c r="G22" s="72">
        <v>271683</v>
      </c>
    </row>
    <row r="23" spans="1:7" s="5" customFormat="1" ht="18" thickBot="1" thickTop="1">
      <c r="A23" s="11"/>
      <c r="B23" s="37" t="s">
        <v>53</v>
      </c>
      <c r="C23" s="43">
        <v>23631</v>
      </c>
      <c r="D23" s="43">
        <v>28494</v>
      </c>
      <c r="E23" s="43">
        <v>24006</v>
      </c>
      <c r="F23" s="43">
        <v>22813</v>
      </c>
      <c r="G23" s="43">
        <v>23057</v>
      </c>
    </row>
    <row r="24" spans="1:7" s="5" customFormat="1" ht="18" thickBot="1" thickTop="1">
      <c r="A24" s="11"/>
      <c r="B24" s="37" t="s">
        <v>54</v>
      </c>
      <c r="C24" s="43">
        <f>C6+C15+C23</f>
        <v>2860135</v>
      </c>
      <c r="D24" s="43">
        <f>D6+D15+D23</f>
        <v>2799612</v>
      </c>
      <c r="E24" s="43">
        <f>E6+E15+E23</f>
        <v>2598739</v>
      </c>
      <c r="F24" s="43">
        <f>F6+F15+F23</f>
        <v>2479231</v>
      </c>
      <c r="G24" s="43">
        <f>G6+G15+G23</f>
        <v>2483896</v>
      </c>
    </row>
    <row r="25" spans="1:9" s="5" customFormat="1" ht="18" thickBot="1" thickTop="1">
      <c r="A25" s="11"/>
      <c r="B25" s="74"/>
      <c r="C25" s="75"/>
      <c r="D25" s="75"/>
      <c r="E25" s="75"/>
      <c r="F25" s="76"/>
      <c r="G25" s="75"/>
      <c r="I25" s="125"/>
    </row>
    <row r="26" spans="1:9" s="5" customFormat="1" ht="18" thickBot="1" thickTop="1">
      <c r="A26" s="11"/>
      <c r="B26" s="241" t="s">
        <v>155</v>
      </c>
      <c r="C26" s="243" t="s">
        <v>43</v>
      </c>
      <c r="D26" s="244"/>
      <c r="E26" s="244"/>
      <c r="F26" s="244"/>
      <c r="G26" s="244"/>
      <c r="I26" s="125"/>
    </row>
    <row r="27" spans="1:9" s="5" customFormat="1" ht="18" thickBot="1" thickTop="1">
      <c r="A27" s="11"/>
      <c r="B27" s="242"/>
      <c r="C27" s="129">
        <f>C5</f>
        <v>42735</v>
      </c>
      <c r="D27" s="129">
        <f>D5</f>
        <v>42643</v>
      </c>
      <c r="E27" s="129">
        <f>E5</f>
        <v>42551</v>
      </c>
      <c r="F27" s="129">
        <f>F5</f>
        <v>42460</v>
      </c>
      <c r="G27" s="129">
        <f>G5</f>
        <v>42369</v>
      </c>
      <c r="I27" s="125"/>
    </row>
    <row r="28" spans="1:7" s="5" customFormat="1" ht="18" thickBot="1" thickTop="1">
      <c r="A28" s="11"/>
      <c r="B28" s="33" t="s">
        <v>56</v>
      </c>
      <c r="C28" s="43">
        <f>+C29+C34</f>
        <v>1950676</v>
      </c>
      <c r="D28" s="43">
        <f>+D29+D34</f>
        <v>1886223</v>
      </c>
      <c r="E28" s="43">
        <f>+E29+E34</f>
        <v>1810776</v>
      </c>
      <c r="F28" s="43">
        <f>+F29+F34</f>
        <v>1784124</v>
      </c>
      <c r="G28" s="43">
        <f>+G29+G34</f>
        <v>1783288</v>
      </c>
    </row>
    <row r="29" spans="1:7" s="5" customFormat="1" ht="18" thickBot="1" thickTop="1">
      <c r="A29" s="11"/>
      <c r="B29" s="37" t="s">
        <v>57</v>
      </c>
      <c r="C29" s="43">
        <f>SUM(C30:C33)</f>
        <v>1950514</v>
      </c>
      <c r="D29" s="43">
        <f>SUM(D30:D33)</f>
        <v>1886078</v>
      </c>
      <c r="E29" s="43">
        <f>SUM(E30:E33)</f>
        <v>1810631</v>
      </c>
      <c r="F29" s="43">
        <f>SUM(F30:F33)</f>
        <v>1783998</v>
      </c>
      <c r="G29" s="43">
        <f>SUM(G30:G33)</f>
        <v>1783155</v>
      </c>
    </row>
    <row r="30" spans="1:7" s="5" customFormat="1" ht="18" thickBot="1" thickTop="1">
      <c r="A30" s="11"/>
      <c r="B30" s="12" t="s">
        <v>58</v>
      </c>
      <c r="C30" s="72">
        <v>517754</v>
      </c>
      <c r="D30" s="77">
        <v>517754</v>
      </c>
      <c r="E30" s="77">
        <v>517754</v>
      </c>
      <c r="F30" s="77">
        <v>517754</v>
      </c>
      <c r="G30" s="77">
        <v>517754</v>
      </c>
    </row>
    <row r="31" spans="1:7" s="5" customFormat="1" ht="18" thickBot="1" thickTop="1">
      <c r="A31" s="11"/>
      <c r="B31" s="12" t="s">
        <v>59</v>
      </c>
      <c r="C31" s="72">
        <v>133238</v>
      </c>
      <c r="D31" s="77">
        <v>132900</v>
      </c>
      <c r="E31" s="77">
        <v>132596</v>
      </c>
      <c r="F31" s="77">
        <v>132282</v>
      </c>
      <c r="G31" s="77">
        <v>132689</v>
      </c>
    </row>
    <row r="32" spans="1:7" s="5" customFormat="1" ht="18" thickBot="1" thickTop="1">
      <c r="A32" s="10"/>
      <c r="B32" s="12" t="s">
        <v>60</v>
      </c>
      <c r="C32" s="72">
        <v>1282113</v>
      </c>
      <c r="D32" s="77">
        <v>1226254</v>
      </c>
      <c r="E32" s="77">
        <v>1146205</v>
      </c>
      <c r="F32" s="77">
        <v>1130514</v>
      </c>
      <c r="G32" s="77">
        <v>1129899</v>
      </c>
    </row>
    <row r="33" spans="1:7" s="5" customFormat="1" ht="18" thickBot="1" thickTop="1">
      <c r="A33" s="11"/>
      <c r="B33" s="12" t="s">
        <v>61</v>
      </c>
      <c r="C33" s="72">
        <v>17409</v>
      </c>
      <c r="D33" s="77">
        <v>9170</v>
      </c>
      <c r="E33" s="77">
        <v>14076</v>
      </c>
      <c r="F33" s="77">
        <v>3448</v>
      </c>
      <c r="G33" s="77">
        <v>2813</v>
      </c>
    </row>
    <row r="34" spans="1:7" s="5" customFormat="1" ht="18" thickBot="1" thickTop="1">
      <c r="A34" s="11"/>
      <c r="B34" s="37" t="s">
        <v>62</v>
      </c>
      <c r="C34" s="43">
        <f>'[1]31.12.2016'!DZ39</f>
        <v>162</v>
      </c>
      <c r="D34" s="43">
        <v>145</v>
      </c>
      <c r="E34" s="43">
        <v>145</v>
      </c>
      <c r="F34" s="43">
        <v>126</v>
      </c>
      <c r="G34" s="43">
        <v>133</v>
      </c>
    </row>
    <row r="35" spans="1:7" s="5" customFormat="1" ht="18" thickBot="1" thickTop="1">
      <c r="A35" s="11"/>
      <c r="B35" s="37" t="s">
        <v>4</v>
      </c>
      <c r="C35" s="43">
        <f>SUM(C36:C42)</f>
        <v>624954</v>
      </c>
      <c r="D35" s="43">
        <f>SUM(D36:D42)</f>
        <v>642393</v>
      </c>
      <c r="E35" s="43">
        <f>SUM(E36:E42)</f>
        <v>438812</v>
      </c>
      <c r="F35" s="43">
        <f>SUM(F36:F42)</f>
        <v>457252</v>
      </c>
      <c r="G35" s="43">
        <f>SUM(G36:G42)</f>
        <v>454837</v>
      </c>
    </row>
    <row r="36" spans="1:7" s="5" customFormat="1" ht="18" thickBot="1" thickTop="1">
      <c r="A36" s="11"/>
      <c r="B36" s="12" t="s">
        <v>23</v>
      </c>
      <c r="C36" s="72">
        <v>87656</v>
      </c>
      <c r="D36" s="77">
        <v>105225</v>
      </c>
      <c r="E36" s="77">
        <v>105066</v>
      </c>
      <c r="F36" s="77">
        <v>122616</v>
      </c>
      <c r="G36" s="77">
        <v>122466</v>
      </c>
    </row>
    <row r="37" spans="1:7" s="5" customFormat="1" ht="18" thickBot="1" thickTop="1">
      <c r="A37" s="11"/>
      <c r="B37" s="12" t="s">
        <v>156</v>
      </c>
      <c r="C37" s="72">
        <v>501372</v>
      </c>
      <c r="D37" s="77">
        <v>501896</v>
      </c>
      <c r="E37" s="77">
        <v>299331</v>
      </c>
      <c r="F37" s="77">
        <v>301338</v>
      </c>
      <c r="G37" s="77">
        <v>299229</v>
      </c>
    </row>
    <row r="38" spans="1:7" s="5" customFormat="1" ht="18" thickBot="1" thickTop="1">
      <c r="A38" s="11"/>
      <c r="B38" s="12" t="s">
        <v>5</v>
      </c>
      <c r="C38" s="72">
        <v>282</v>
      </c>
      <c r="D38" s="77">
        <v>737</v>
      </c>
      <c r="E38" s="77">
        <v>881</v>
      </c>
      <c r="F38" s="77">
        <v>837</v>
      </c>
      <c r="G38" s="77">
        <v>620</v>
      </c>
    </row>
    <row r="39" spans="2:13" ht="18" thickBot="1" thickTop="1">
      <c r="B39" s="12" t="s">
        <v>63</v>
      </c>
      <c r="C39" s="72">
        <v>4001</v>
      </c>
      <c r="D39" s="77">
        <v>4100</v>
      </c>
      <c r="E39" s="77">
        <v>4150</v>
      </c>
      <c r="F39" s="77">
        <v>5225</v>
      </c>
      <c r="G39" s="77">
        <v>5300</v>
      </c>
      <c r="H39" s="5"/>
      <c r="I39" s="5"/>
      <c r="J39" s="5"/>
      <c r="K39" s="5"/>
      <c r="L39" s="5"/>
      <c r="M39" s="120"/>
    </row>
    <row r="40" spans="2:12" ht="18" thickBot="1" thickTop="1">
      <c r="B40" s="12" t="s">
        <v>64</v>
      </c>
      <c r="C40" s="72">
        <v>5114</v>
      </c>
      <c r="D40" s="77">
        <v>4860</v>
      </c>
      <c r="E40" s="77">
        <v>4179</v>
      </c>
      <c r="F40" s="77">
        <v>3591</v>
      </c>
      <c r="G40" s="77">
        <v>3072</v>
      </c>
      <c r="H40" s="5"/>
      <c r="I40" s="5"/>
      <c r="J40" s="5"/>
      <c r="K40" s="5"/>
      <c r="L40" s="5"/>
    </row>
    <row r="41" spans="2:12" ht="18" thickBot="1" thickTop="1">
      <c r="B41" s="12" t="s">
        <v>13</v>
      </c>
      <c r="C41" s="72">
        <v>19765</v>
      </c>
      <c r="D41" s="77">
        <v>22188</v>
      </c>
      <c r="E41" s="77">
        <v>22190</v>
      </c>
      <c r="F41" s="77">
        <v>22125</v>
      </c>
      <c r="G41" s="77">
        <v>22823</v>
      </c>
      <c r="H41" s="5"/>
      <c r="I41" s="5"/>
      <c r="J41" s="5"/>
      <c r="K41" s="5"/>
      <c r="L41" s="5"/>
    </row>
    <row r="42" spans="2:12" ht="18" thickBot="1" thickTop="1">
      <c r="B42" s="12" t="s">
        <v>12</v>
      </c>
      <c r="C42" s="72">
        <v>6764</v>
      </c>
      <c r="D42" s="77">
        <v>3387</v>
      </c>
      <c r="E42" s="77">
        <v>3015</v>
      </c>
      <c r="F42" s="44">
        <v>1520</v>
      </c>
      <c r="G42" s="44">
        <v>1327</v>
      </c>
      <c r="H42" s="5"/>
      <c r="I42" s="5"/>
      <c r="J42" s="5"/>
      <c r="K42" s="5"/>
      <c r="L42" s="5"/>
    </row>
    <row r="43" spans="2:12" ht="18" thickBot="1" thickTop="1">
      <c r="B43" s="37" t="s">
        <v>6</v>
      </c>
      <c r="C43" s="43">
        <f>SUM(C44:C52)</f>
        <v>284505</v>
      </c>
      <c r="D43" s="43">
        <f>SUM(D44:D52)</f>
        <v>270996</v>
      </c>
      <c r="E43" s="43">
        <f>SUM(E44:E52)</f>
        <v>349151</v>
      </c>
      <c r="F43" s="43">
        <f>SUM(F44:F52)</f>
        <v>237855</v>
      </c>
      <c r="G43" s="43">
        <f>SUM(G44:G52)</f>
        <v>245771</v>
      </c>
      <c r="H43" s="5"/>
      <c r="I43" s="5"/>
      <c r="J43" s="5"/>
      <c r="K43" s="5"/>
      <c r="L43" s="5"/>
    </row>
    <row r="44" spans="2:12" ht="18" thickBot="1" thickTop="1">
      <c r="B44" s="12" t="s">
        <v>65</v>
      </c>
      <c r="C44" s="72">
        <v>35289</v>
      </c>
      <c r="D44" s="77">
        <v>35289</v>
      </c>
      <c r="E44" s="77">
        <v>35289</v>
      </c>
      <c r="F44" s="77">
        <v>39544</v>
      </c>
      <c r="G44" s="77">
        <v>36646</v>
      </c>
      <c r="H44" s="5"/>
      <c r="I44" s="5"/>
      <c r="J44" s="5"/>
      <c r="K44" s="5"/>
      <c r="L44" s="5"/>
    </row>
    <row r="45" spans="2:12" ht="18" thickBot="1" thickTop="1">
      <c r="B45" s="12" t="s">
        <v>160</v>
      </c>
      <c r="C45" s="72">
        <v>118</v>
      </c>
      <c r="D45" s="77">
        <v>534</v>
      </c>
      <c r="E45" s="77">
        <v>909</v>
      </c>
      <c r="F45" s="77">
        <v>1297</v>
      </c>
      <c r="G45" s="77">
        <v>795</v>
      </c>
      <c r="H45" s="5"/>
      <c r="I45" s="5"/>
      <c r="J45" s="5"/>
      <c r="K45" s="5"/>
      <c r="L45" s="5"/>
    </row>
    <row r="46" spans="2:12" ht="18" thickBot="1" thickTop="1">
      <c r="B46" s="12" t="s">
        <v>66</v>
      </c>
      <c r="C46" s="72">
        <v>117429</v>
      </c>
      <c r="D46" s="77">
        <v>115929</v>
      </c>
      <c r="E46" s="77">
        <v>109802</v>
      </c>
      <c r="F46" s="77">
        <v>82235</v>
      </c>
      <c r="G46" s="77">
        <v>77874</v>
      </c>
      <c r="H46" s="5"/>
      <c r="I46" s="5"/>
      <c r="J46" s="5"/>
      <c r="K46" s="5"/>
      <c r="L46" s="5"/>
    </row>
    <row r="47" spans="2:12" ht="18" thickBot="1" thickTop="1">
      <c r="B47" s="12" t="s">
        <v>67</v>
      </c>
      <c r="C47" s="72">
        <v>24945</v>
      </c>
      <c r="D47" s="77">
        <v>7651</v>
      </c>
      <c r="E47" s="77">
        <v>15715</v>
      </c>
      <c r="F47" s="77">
        <v>14435</v>
      </c>
      <c r="G47" s="77">
        <v>34734</v>
      </c>
      <c r="H47" s="5"/>
      <c r="I47" s="5"/>
      <c r="J47" s="5"/>
      <c r="K47" s="5"/>
      <c r="L47" s="5"/>
    </row>
    <row r="48" spans="2:12" ht="18" thickBot="1" thickTop="1">
      <c r="B48" s="12" t="s">
        <v>68</v>
      </c>
      <c r="C48" s="72">
        <v>3143</v>
      </c>
      <c r="D48" s="77">
        <v>8579</v>
      </c>
      <c r="E48" s="77">
        <v>5561</v>
      </c>
      <c r="F48" s="77">
        <v>5725</v>
      </c>
      <c r="G48" s="77">
        <v>4874</v>
      </c>
      <c r="H48" s="5"/>
      <c r="I48" s="5"/>
      <c r="J48" s="5"/>
      <c r="K48" s="5"/>
      <c r="L48" s="5"/>
    </row>
    <row r="49" spans="2:12" ht="18" thickBot="1" thickTop="1">
      <c r="B49" s="12" t="s">
        <v>63</v>
      </c>
      <c r="C49" s="72">
        <v>21466</v>
      </c>
      <c r="D49" s="77">
        <v>31875</v>
      </c>
      <c r="E49" s="77">
        <v>40610</v>
      </c>
      <c r="F49" s="77">
        <v>35334</v>
      </c>
      <c r="G49" s="77">
        <v>20585</v>
      </c>
      <c r="H49" s="5"/>
      <c r="I49" s="5"/>
      <c r="J49" s="5"/>
      <c r="K49" s="5"/>
      <c r="L49" s="5"/>
    </row>
    <row r="50" spans="2:12" ht="18" thickBot="1" thickTop="1">
      <c r="B50" s="12" t="s">
        <v>69</v>
      </c>
      <c r="C50" s="72">
        <v>77673</v>
      </c>
      <c r="D50" s="77">
        <v>67315</v>
      </c>
      <c r="E50" s="77">
        <v>137433</v>
      </c>
      <c r="F50" s="77">
        <v>55954</v>
      </c>
      <c r="G50" s="77">
        <v>66456</v>
      </c>
      <c r="H50" s="5"/>
      <c r="I50" s="5"/>
      <c r="J50" s="5"/>
      <c r="K50" s="5"/>
      <c r="L50" s="5"/>
    </row>
    <row r="51" spans="2:12" ht="18" thickBot="1" thickTop="1">
      <c r="B51" s="12" t="s">
        <v>13</v>
      </c>
      <c r="C51" s="72">
        <v>2983</v>
      </c>
      <c r="D51" s="77">
        <v>2757</v>
      </c>
      <c r="E51" s="77">
        <v>2757</v>
      </c>
      <c r="F51" s="77">
        <v>2553</v>
      </c>
      <c r="G51" s="77">
        <v>2693</v>
      </c>
      <c r="H51" s="5"/>
      <c r="I51" s="5"/>
      <c r="J51" s="5"/>
      <c r="K51" s="5"/>
      <c r="L51" s="5"/>
    </row>
    <row r="52" spans="2:12" ht="18" thickBot="1" thickTop="1">
      <c r="B52" s="12" t="s">
        <v>12</v>
      </c>
      <c r="C52" s="72">
        <v>1459</v>
      </c>
      <c r="D52" s="77">
        <v>1067</v>
      </c>
      <c r="E52" s="77">
        <v>1075</v>
      </c>
      <c r="F52" s="44">
        <v>778</v>
      </c>
      <c r="G52" s="44">
        <v>1114</v>
      </c>
      <c r="H52" s="5"/>
      <c r="I52" s="5"/>
      <c r="J52" s="5"/>
      <c r="K52" s="5"/>
      <c r="L52" s="5"/>
    </row>
    <row r="53" spans="2:12" ht="18" thickBot="1" thickTop="1">
      <c r="B53" s="37" t="s">
        <v>70</v>
      </c>
      <c r="C53" s="43">
        <f>C28+C35+C43</f>
        <v>2860135</v>
      </c>
      <c r="D53" s="43">
        <f>D28+D35+D43</f>
        <v>2799612</v>
      </c>
      <c r="E53" s="43">
        <f>E28+E35+E43</f>
        <v>2598739</v>
      </c>
      <c r="F53" s="43">
        <f>F28+F35+F43</f>
        <v>2479231</v>
      </c>
      <c r="G53" s="43">
        <f>G28+G35+G43</f>
        <v>2483896</v>
      </c>
      <c r="H53" s="5"/>
      <c r="I53" s="5"/>
      <c r="J53" s="5"/>
      <c r="K53" s="5"/>
      <c r="L53" s="5"/>
    </row>
    <row r="54" spans="2:9" ht="16.5" thickTop="1">
      <c r="B54" s="24"/>
      <c r="C54" s="140"/>
      <c r="D54" s="140"/>
      <c r="E54" s="140"/>
      <c r="F54" s="140"/>
      <c r="G54" s="140"/>
      <c r="I54" s="126"/>
    </row>
    <row r="55" spans="6:9" ht="15.75">
      <c r="F55" s="92"/>
      <c r="I55" s="126"/>
    </row>
    <row r="56" ht="15.75">
      <c r="I56" s="126"/>
    </row>
    <row r="57" spans="3:9" ht="15.75">
      <c r="C57" s="186"/>
      <c r="D57" s="186"/>
      <c r="E57" s="186"/>
      <c r="G57" s="186"/>
      <c r="I57" s="126"/>
    </row>
    <row r="58" ht="15.75">
      <c r="I58" s="126"/>
    </row>
    <row r="59" ht="15.75">
      <c r="I59" s="126"/>
    </row>
  </sheetData>
  <sheetProtection/>
  <mergeCells count="4">
    <mergeCell ref="B26:B27"/>
    <mergeCell ref="B4:B5"/>
    <mergeCell ref="C4:G4"/>
    <mergeCell ref="C26:G26"/>
  </mergeCells>
  <hyperlinks>
    <hyperlink ref="A1" location="'Spis treści'!A1" display="Spis treści"/>
  </hyperlinks>
  <printOptions/>
  <pageMargins left="0.7480314960629921" right="0.7480314960629921" top="0.984251968503937" bottom="0.984251968503937" header="0.5118110236220472" footer="0.5118110236220472"/>
  <pageSetup orientation="portrait" paperSize="9" scale="56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H48" sqref="H48"/>
    </sheetView>
  </sheetViews>
  <sheetFormatPr defaultColWidth="10.875" defaultRowHeight="15.75" outlineLevelRow="1"/>
  <cols>
    <col min="1" max="1" width="5.0039062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125" style="2" bestFit="1" customWidth="1"/>
    <col min="10" max="16384" width="10.875" style="2" customWidth="1"/>
  </cols>
  <sheetData>
    <row r="1" ht="15.75">
      <c r="A1" s="9" t="s">
        <v>9</v>
      </c>
    </row>
    <row r="2" ht="15.75">
      <c r="A2" s="9"/>
    </row>
    <row r="3" ht="18.75" thickBot="1">
      <c r="B3" s="14" t="s">
        <v>87</v>
      </c>
    </row>
    <row r="4" spans="2:8" ht="33.75" customHeight="1" thickBot="1" thickTop="1">
      <c r="B4" s="247"/>
      <c r="C4" s="249" t="s">
        <v>57</v>
      </c>
      <c r="D4" s="250"/>
      <c r="E4" s="250"/>
      <c r="F4" s="251"/>
      <c r="G4" s="245" t="s">
        <v>62</v>
      </c>
      <c r="H4" s="245" t="s">
        <v>32</v>
      </c>
    </row>
    <row r="5" spans="2:8" ht="63" customHeight="1" thickBot="1" thickTop="1">
      <c r="B5" s="248"/>
      <c r="C5" s="62" t="s">
        <v>58</v>
      </c>
      <c r="D5" s="62" t="s">
        <v>59</v>
      </c>
      <c r="E5" s="62" t="s">
        <v>94</v>
      </c>
      <c r="F5" s="62" t="s">
        <v>147</v>
      </c>
      <c r="G5" s="246"/>
      <c r="H5" s="246"/>
    </row>
    <row r="6" spans="2:8" ht="18" thickBot="1" thickTop="1">
      <c r="B6" s="226" t="s">
        <v>185</v>
      </c>
      <c r="C6" s="227"/>
      <c r="D6" s="227"/>
      <c r="E6" s="227"/>
      <c r="F6" s="228"/>
      <c r="G6" s="76"/>
      <c r="H6" s="76"/>
    </row>
    <row r="7" spans="2:8" ht="18" thickBot="1" thickTop="1">
      <c r="B7" s="37" t="s">
        <v>91</v>
      </c>
      <c r="C7" s="63">
        <v>517754</v>
      </c>
      <c r="D7" s="63">
        <v>133333</v>
      </c>
      <c r="E7" s="63">
        <v>1301117</v>
      </c>
      <c r="F7" s="63">
        <v>118</v>
      </c>
      <c r="G7" s="63">
        <v>0</v>
      </c>
      <c r="H7" s="65">
        <f aca="true" t="shared" si="0" ref="H7:H13">SUM(C7:G7)</f>
        <v>1952322</v>
      </c>
    </row>
    <row r="8" spans="2:8" ht="18" thickBot="1" thickTop="1">
      <c r="B8" s="12" t="s">
        <v>88</v>
      </c>
      <c r="C8" s="59">
        <v>0</v>
      </c>
      <c r="D8" s="59">
        <v>0</v>
      </c>
      <c r="E8" s="66">
        <v>181553</v>
      </c>
      <c r="F8" s="66">
        <v>0</v>
      </c>
      <c r="G8" s="66">
        <v>29</v>
      </c>
      <c r="H8" s="67">
        <f t="shared" si="0"/>
        <v>181582</v>
      </c>
    </row>
    <row r="9" spans="2:8" ht="18" thickBot="1" thickTop="1">
      <c r="B9" s="12" t="s">
        <v>89</v>
      </c>
      <c r="C9" s="59">
        <v>0</v>
      </c>
      <c r="D9" s="59">
        <v>-644</v>
      </c>
      <c r="E9" s="66">
        <v>-448</v>
      </c>
      <c r="F9" s="66">
        <v>2695</v>
      </c>
      <c r="G9" s="127">
        <v>1</v>
      </c>
      <c r="H9" s="67">
        <f t="shared" si="0"/>
        <v>1604</v>
      </c>
    </row>
    <row r="10" spans="2:8" ht="18" thickBot="1" thickTop="1">
      <c r="B10" s="37" t="s">
        <v>92</v>
      </c>
      <c r="C10" s="56">
        <f>SUM(C8:C9)</f>
        <v>0</v>
      </c>
      <c r="D10" s="56">
        <f>SUM(D8:D9)</f>
        <v>-644</v>
      </c>
      <c r="E10" s="56">
        <f>SUM(E8:E9)</f>
        <v>181105</v>
      </c>
      <c r="F10" s="56">
        <f>SUM(F8:F9)</f>
        <v>2695</v>
      </c>
      <c r="G10" s="56">
        <f>SUM(G8:G9)</f>
        <v>30</v>
      </c>
      <c r="H10" s="65">
        <f t="shared" si="0"/>
        <v>183186</v>
      </c>
    </row>
    <row r="11" spans="2:19" ht="18" thickBot="1" thickTop="1">
      <c r="B11" s="12" t="s">
        <v>93</v>
      </c>
      <c r="C11" s="59">
        <v>0</v>
      </c>
      <c r="D11" s="59">
        <v>0</v>
      </c>
      <c r="E11" s="66">
        <v>-283207</v>
      </c>
      <c r="F11" s="66">
        <v>0</v>
      </c>
      <c r="G11" s="66">
        <v>103</v>
      </c>
      <c r="H11" s="67">
        <f>SUM(C11:G11)</f>
        <v>-283104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2:8" ht="18" thickBot="1" thickTop="1">
      <c r="B12" s="68" t="s">
        <v>90</v>
      </c>
      <c r="C12" s="69">
        <v>0</v>
      </c>
      <c r="D12" s="69">
        <v>0</v>
      </c>
      <c r="E12" s="70">
        <v>-69116</v>
      </c>
      <c r="F12" s="70">
        <v>0</v>
      </c>
      <c r="G12" s="71">
        <v>0</v>
      </c>
      <c r="H12" s="67">
        <f t="shared" si="0"/>
        <v>-69116</v>
      </c>
    </row>
    <row r="13" spans="2:9" ht="18" thickBot="1" thickTop="1">
      <c r="B13" s="232" t="s">
        <v>186</v>
      </c>
      <c r="C13" s="233">
        <f>C7+SUM(C10:C12)</f>
        <v>517754</v>
      </c>
      <c r="D13" s="233">
        <f>D7+SUM(D10:D12)</f>
        <v>132689</v>
      </c>
      <c r="E13" s="233">
        <f>E7+SUM(E10:E12)</f>
        <v>1129899</v>
      </c>
      <c r="F13" s="233">
        <f>F7+SUM(F10:F12)</f>
        <v>2813</v>
      </c>
      <c r="G13" s="233">
        <f>G7+SUM(G10:G12)</f>
        <v>133</v>
      </c>
      <c r="H13" s="234">
        <f t="shared" si="0"/>
        <v>1783288</v>
      </c>
      <c r="I13" s="110"/>
    </row>
    <row r="14" spans="2:19" ht="16.5" customHeight="1" hidden="1" outlineLevel="1">
      <c r="B14" s="236" t="s">
        <v>300</v>
      </c>
      <c r="C14" s="236"/>
      <c r="D14" s="236"/>
      <c r="E14" s="236"/>
      <c r="F14" s="236"/>
      <c r="G14" s="237"/>
      <c r="H14" s="237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2:19" ht="15.75" hidden="1" outlineLevel="1" thickBot="1">
      <c r="B15" s="37" t="s">
        <v>208</v>
      </c>
      <c r="C15" s="56">
        <f>C13</f>
        <v>517754</v>
      </c>
      <c r="D15" s="56">
        <f>D13</f>
        <v>132689</v>
      </c>
      <c r="E15" s="56">
        <f>E13</f>
        <v>1129899</v>
      </c>
      <c r="F15" s="56">
        <f>F13</f>
        <v>2813</v>
      </c>
      <c r="G15" s="56">
        <f>G13</f>
        <v>133</v>
      </c>
      <c r="H15" s="235">
        <f aca="true" t="shared" si="1" ref="H15:H20">SUM(C15:G15)</f>
        <v>1783288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2:19" ht="16.5" hidden="1" outlineLevel="1" thickBot="1" thickTop="1">
      <c r="B16" s="150" t="s">
        <v>302</v>
      </c>
      <c r="C16" s="59">
        <v>0</v>
      </c>
      <c r="D16" s="59">
        <v>0</v>
      </c>
      <c r="E16" s="66">
        <v>-13437</v>
      </c>
      <c r="F16" s="66">
        <v>0</v>
      </c>
      <c r="G16" s="66">
        <v>-7</v>
      </c>
      <c r="H16" s="67">
        <f t="shared" si="1"/>
        <v>-13444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6.5" hidden="1" outlineLevel="1" thickBot="1" thickTop="1">
      <c r="B17" s="12" t="s">
        <v>89</v>
      </c>
      <c r="C17" s="59">
        <v>0</v>
      </c>
      <c r="D17" s="59">
        <v>-407</v>
      </c>
      <c r="E17" s="66">
        <v>50</v>
      </c>
      <c r="F17" s="66">
        <v>635</v>
      </c>
      <c r="G17" s="66">
        <v>0</v>
      </c>
      <c r="H17" s="67">
        <f t="shared" si="1"/>
        <v>278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6.5" hidden="1" outlineLevel="1" thickBot="1" thickTop="1">
      <c r="B18" s="37" t="s">
        <v>92</v>
      </c>
      <c r="C18" s="56">
        <f>SUM(C16:C17)</f>
        <v>0</v>
      </c>
      <c r="D18" s="56">
        <f>SUM(D16:D17)</f>
        <v>-407</v>
      </c>
      <c r="E18" s="56">
        <f>SUM(E16:E17)</f>
        <v>-13387</v>
      </c>
      <c r="F18" s="56">
        <f>SUM(F16:F17)</f>
        <v>635</v>
      </c>
      <c r="G18" s="56">
        <f>SUM(G16:G17)</f>
        <v>-7</v>
      </c>
      <c r="H18" s="65">
        <f t="shared" si="1"/>
        <v>-13166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ht="16.5" hidden="1" outlineLevel="1" thickBot="1" thickTop="1">
      <c r="B19" s="163" t="s">
        <v>289</v>
      </c>
      <c r="C19" s="69">
        <v>0</v>
      </c>
      <c r="D19" s="69">
        <v>0</v>
      </c>
      <c r="E19" s="70">
        <v>17286</v>
      </c>
      <c r="F19" s="70">
        <v>0</v>
      </c>
      <c r="G19" s="70">
        <v>0</v>
      </c>
      <c r="H19" s="67">
        <f t="shared" si="1"/>
        <v>17286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16.5" hidden="1" outlineLevel="1" thickBot="1" thickTop="1">
      <c r="B20" s="164" t="s">
        <v>290</v>
      </c>
      <c r="C20" s="173">
        <v>0</v>
      </c>
      <c r="D20" s="173">
        <v>0</v>
      </c>
      <c r="E20" s="174">
        <v>-3284</v>
      </c>
      <c r="F20" s="174">
        <v>0</v>
      </c>
      <c r="G20" s="174">
        <v>0</v>
      </c>
      <c r="H20" s="67">
        <f t="shared" si="1"/>
        <v>-3284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6.5" hidden="1" outlineLevel="1" thickBot="1" thickTop="1">
      <c r="B21" s="37" t="s">
        <v>301</v>
      </c>
      <c r="C21" s="56">
        <f aca="true" t="shared" si="2" ref="C21:H21">C15+SUM(C18:C20)</f>
        <v>517754</v>
      </c>
      <c r="D21" s="56">
        <f t="shared" si="2"/>
        <v>132282</v>
      </c>
      <c r="E21" s="56">
        <f t="shared" si="2"/>
        <v>1130514</v>
      </c>
      <c r="F21" s="56">
        <f t="shared" si="2"/>
        <v>3448</v>
      </c>
      <c r="G21" s="56">
        <f t="shared" si="2"/>
        <v>126</v>
      </c>
      <c r="H21" s="56">
        <f t="shared" si="2"/>
        <v>1784124</v>
      </c>
      <c r="I21" s="110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6.5" hidden="1" outlineLevel="1" thickBot="1" thickTop="1">
      <c r="B22" s="229" t="s">
        <v>298</v>
      </c>
      <c r="C22" s="227"/>
      <c r="D22" s="227"/>
      <c r="E22" s="227"/>
      <c r="F22" s="228"/>
      <c r="G22" s="177"/>
      <c r="H22" s="177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ht="16.5" hidden="1" outlineLevel="1" thickBot="1" thickTop="1">
      <c r="B23" s="37" t="s">
        <v>208</v>
      </c>
      <c r="C23" s="56">
        <f>C13</f>
        <v>517754</v>
      </c>
      <c r="D23" s="56">
        <f>D13</f>
        <v>132689</v>
      </c>
      <c r="E23" s="56">
        <f>E13</f>
        <v>1129899</v>
      </c>
      <c r="F23" s="56">
        <f>F13</f>
        <v>2813</v>
      </c>
      <c r="G23" s="56">
        <f>G13</f>
        <v>133</v>
      </c>
      <c r="H23" s="65">
        <f aca="true" t="shared" si="3" ref="H23:H29">SUM(C23:G23)</f>
        <v>1783288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ht="16.5" hidden="1" outlineLevel="1" thickBot="1" thickTop="1">
      <c r="B24" s="150" t="s">
        <v>224</v>
      </c>
      <c r="C24" s="59">
        <v>0</v>
      </c>
      <c r="D24" s="59">
        <v>0</v>
      </c>
      <c r="E24" s="66">
        <v>71370</v>
      </c>
      <c r="F24" s="66">
        <v>0</v>
      </c>
      <c r="G24" s="66">
        <v>8</v>
      </c>
      <c r="H24" s="67">
        <f t="shared" si="3"/>
        <v>71378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ht="16.5" hidden="1" outlineLevel="1" thickBot="1" thickTop="1">
      <c r="B25" s="12" t="s">
        <v>89</v>
      </c>
      <c r="C25" s="59">
        <v>0</v>
      </c>
      <c r="D25" s="59">
        <v>-93</v>
      </c>
      <c r="E25" s="66">
        <v>50</v>
      </c>
      <c r="F25" s="66">
        <v>11263</v>
      </c>
      <c r="G25" s="66">
        <v>4</v>
      </c>
      <c r="H25" s="67">
        <f t="shared" si="3"/>
        <v>11224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ht="16.5" hidden="1" outlineLevel="1" thickBot="1" thickTop="1">
      <c r="B26" s="37" t="s">
        <v>92</v>
      </c>
      <c r="C26" s="56">
        <f>SUM(C24:C25)</f>
        <v>0</v>
      </c>
      <c r="D26" s="56">
        <f>SUM(D24:D25)</f>
        <v>-93</v>
      </c>
      <c r="E26" s="56">
        <f>SUM(E24:E25)</f>
        <v>71420</v>
      </c>
      <c r="F26" s="56">
        <f>SUM(F24:F25)</f>
        <v>11263</v>
      </c>
      <c r="G26" s="56">
        <f>SUM(G24:G25)</f>
        <v>12</v>
      </c>
      <c r="H26" s="65">
        <f t="shared" si="3"/>
        <v>82602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ht="16.5" hidden="1" outlineLevel="1" thickBot="1" thickTop="1">
      <c r="B27" s="163" t="s">
        <v>289</v>
      </c>
      <c r="C27" s="69">
        <v>0</v>
      </c>
      <c r="D27" s="69">
        <v>0</v>
      </c>
      <c r="E27" s="70">
        <v>17286</v>
      </c>
      <c r="F27" s="70">
        <v>0</v>
      </c>
      <c r="G27" s="70">
        <v>0</v>
      </c>
      <c r="H27" s="67">
        <f t="shared" si="3"/>
        <v>17286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6.5" hidden="1" outlineLevel="1" thickBot="1" thickTop="1">
      <c r="B28" s="164" t="s">
        <v>290</v>
      </c>
      <c r="C28" s="173">
        <v>0</v>
      </c>
      <c r="D28" s="173">
        <v>0</v>
      </c>
      <c r="E28" s="174">
        <v>-3284</v>
      </c>
      <c r="F28" s="174">
        <v>0</v>
      </c>
      <c r="G28" s="174">
        <v>0</v>
      </c>
      <c r="H28" s="67">
        <f t="shared" si="3"/>
        <v>-3284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ht="16.5" hidden="1" outlineLevel="1" thickBot="1" thickTop="1">
      <c r="B29" s="68" t="s">
        <v>90</v>
      </c>
      <c r="C29" s="173">
        <v>0</v>
      </c>
      <c r="D29" s="173">
        <v>0</v>
      </c>
      <c r="E29" s="174">
        <v>-69116</v>
      </c>
      <c r="F29" s="174">
        <v>0</v>
      </c>
      <c r="G29" s="174">
        <v>0</v>
      </c>
      <c r="H29" s="67">
        <f t="shared" si="3"/>
        <v>-69116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6.5" hidden="1" outlineLevel="1" thickBot="1" thickTop="1">
      <c r="B30" s="37" t="s">
        <v>299</v>
      </c>
      <c r="C30" s="56">
        <f aca="true" t="shared" si="4" ref="C30:H30">C23+SUM(C26:C29)</f>
        <v>517754</v>
      </c>
      <c r="D30" s="56">
        <f t="shared" si="4"/>
        <v>132596</v>
      </c>
      <c r="E30" s="56">
        <f t="shared" si="4"/>
        <v>1146205</v>
      </c>
      <c r="F30" s="56">
        <f t="shared" si="4"/>
        <v>14076</v>
      </c>
      <c r="G30" s="56">
        <f t="shared" si="4"/>
        <v>145</v>
      </c>
      <c r="H30" s="56">
        <f t="shared" si="4"/>
        <v>1810776</v>
      </c>
      <c r="I30" s="110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2:19" ht="16.5" hidden="1" outlineLevel="1" thickBot="1" thickTop="1">
      <c r="B31" s="229" t="s">
        <v>268</v>
      </c>
      <c r="C31" s="227"/>
      <c r="D31" s="227"/>
      <c r="E31" s="227"/>
      <c r="F31" s="228"/>
      <c r="G31" s="177"/>
      <c r="H31" s="177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2:19" ht="16.5" hidden="1" outlineLevel="1" thickBot="1" thickTop="1">
      <c r="B32" s="37" t="s">
        <v>208</v>
      </c>
      <c r="C32" s="56">
        <f>C13</f>
        <v>517754</v>
      </c>
      <c r="D32" s="56">
        <f>D13</f>
        <v>132689</v>
      </c>
      <c r="E32" s="56">
        <f>E13</f>
        <v>1129899</v>
      </c>
      <c r="F32" s="56">
        <f>F13</f>
        <v>2813</v>
      </c>
      <c r="G32" s="56">
        <f>G13</f>
        <v>133</v>
      </c>
      <c r="H32" s="65">
        <f aca="true" t="shared" si="5" ref="H32:H37">SUM(C32:G32)</f>
        <v>1783288</v>
      </c>
      <c r="I32" s="110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2:19" ht="16.5" hidden="1" outlineLevel="1" thickBot="1" thickTop="1">
      <c r="B33" s="150" t="s">
        <v>224</v>
      </c>
      <c r="C33" s="59">
        <v>0</v>
      </c>
      <c r="D33" s="59">
        <v>0</v>
      </c>
      <c r="E33" s="66">
        <v>151419</v>
      </c>
      <c r="F33" s="66">
        <v>0</v>
      </c>
      <c r="G33" s="66">
        <v>8</v>
      </c>
      <c r="H33" s="67">
        <f t="shared" si="5"/>
        <v>151427</v>
      </c>
      <c r="I33" s="110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16.5" hidden="1" outlineLevel="1" thickBot="1" thickTop="1">
      <c r="B34" s="12" t="s">
        <v>89</v>
      </c>
      <c r="C34" s="59">
        <v>0</v>
      </c>
      <c r="D34" s="59">
        <v>211</v>
      </c>
      <c r="E34" s="66">
        <v>50</v>
      </c>
      <c r="F34" s="66">
        <v>6357</v>
      </c>
      <c r="G34" s="66">
        <v>4</v>
      </c>
      <c r="H34" s="67">
        <f t="shared" si="5"/>
        <v>6622</v>
      </c>
      <c r="I34" s="110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16.5" hidden="1" outlineLevel="1" thickBot="1" thickTop="1">
      <c r="B35" s="37" t="s">
        <v>92</v>
      </c>
      <c r="C35" s="56">
        <f>SUM(C33:C34)</f>
        <v>0</v>
      </c>
      <c r="D35" s="56">
        <f>SUM(D33:D34)</f>
        <v>211</v>
      </c>
      <c r="E35" s="56">
        <f>SUM(E33:E34)</f>
        <v>151469</v>
      </c>
      <c r="F35" s="56">
        <f>SUM(F33:F34)</f>
        <v>6357</v>
      </c>
      <c r="G35" s="56">
        <f>SUM(G33:G34)</f>
        <v>12</v>
      </c>
      <c r="H35" s="65">
        <f t="shared" si="5"/>
        <v>158049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16.5" hidden="1" outlineLevel="1" thickBot="1" thickTop="1">
      <c r="B36" s="163" t="s">
        <v>289</v>
      </c>
      <c r="C36" s="59">
        <v>0</v>
      </c>
      <c r="D36" s="59">
        <v>0</v>
      </c>
      <c r="E36" s="162">
        <v>17286</v>
      </c>
      <c r="F36" s="162">
        <v>0</v>
      </c>
      <c r="G36" s="162">
        <v>0</v>
      </c>
      <c r="H36" s="67">
        <f t="shared" si="5"/>
        <v>17286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16.5" hidden="1" outlineLevel="1" thickBot="1" thickTop="1">
      <c r="B37" s="164" t="s">
        <v>290</v>
      </c>
      <c r="C37" s="59">
        <v>0</v>
      </c>
      <c r="D37" s="59">
        <v>0</v>
      </c>
      <c r="E37" s="70">
        <v>-3284</v>
      </c>
      <c r="F37" s="70">
        <v>0</v>
      </c>
      <c r="G37" s="70">
        <v>0</v>
      </c>
      <c r="H37" s="67">
        <f t="shared" si="5"/>
        <v>-3284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16.5" hidden="1" outlineLevel="1" thickBot="1" thickTop="1">
      <c r="B38" s="68" t="s">
        <v>90</v>
      </c>
      <c r="C38" s="173">
        <v>0</v>
      </c>
      <c r="D38" s="173">
        <v>0</v>
      </c>
      <c r="E38" s="213">
        <v>-69116</v>
      </c>
      <c r="F38" s="213">
        <v>0</v>
      </c>
      <c r="G38" s="213">
        <v>0</v>
      </c>
      <c r="H38" s="214">
        <f>SUM(C38:G38)</f>
        <v>-69116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16.5" hidden="1" outlineLevel="1" thickBot="1" thickTop="1">
      <c r="B39" s="37" t="s">
        <v>269</v>
      </c>
      <c r="C39" s="56">
        <f aca="true" t="shared" si="6" ref="C39:H39">C32+SUM(C35:C38)</f>
        <v>517754</v>
      </c>
      <c r="D39" s="56">
        <f t="shared" si="6"/>
        <v>132900</v>
      </c>
      <c r="E39" s="56">
        <f t="shared" si="6"/>
        <v>1226254</v>
      </c>
      <c r="F39" s="56">
        <f t="shared" si="6"/>
        <v>9170</v>
      </c>
      <c r="G39" s="56">
        <f t="shared" si="6"/>
        <v>145</v>
      </c>
      <c r="H39" s="56">
        <f t="shared" si="6"/>
        <v>1886223</v>
      </c>
      <c r="I39" s="110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18" collapsed="1" thickBot="1" thickTop="1">
      <c r="B40" s="229" t="s">
        <v>296</v>
      </c>
      <c r="C40" s="227"/>
      <c r="D40" s="227"/>
      <c r="E40" s="227"/>
      <c r="F40" s="228"/>
      <c r="G40" s="177"/>
      <c r="H40" s="177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18" thickBot="1" thickTop="1">
      <c r="B41" s="37" t="s">
        <v>208</v>
      </c>
      <c r="C41" s="56">
        <f>C13</f>
        <v>517754</v>
      </c>
      <c r="D41" s="56">
        <f>D13</f>
        <v>132689</v>
      </c>
      <c r="E41" s="56">
        <f>E13</f>
        <v>1129899</v>
      </c>
      <c r="F41" s="56">
        <f>F13</f>
        <v>2813</v>
      </c>
      <c r="G41" s="56">
        <f>G13</f>
        <v>133</v>
      </c>
      <c r="H41" s="65">
        <f aca="true" t="shared" si="7" ref="H41:H47">SUM(C41:G41)</f>
        <v>1783288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18" thickBot="1" thickTop="1">
      <c r="B42" s="150" t="s">
        <v>224</v>
      </c>
      <c r="C42" s="59">
        <v>0</v>
      </c>
      <c r="D42" s="59">
        <v>0</v>
      </c>
      <c r="E42" s="66">
        <v>207125</v>
      </c>
      <c r="F42" s="66">
        <v>0</v>
      </c>
      <c r="G42" s="66">
        <v>22</v>
      </c>
      <c r="H42" s="67">
        <f t="shared" si="7"/>
        <v>207147</v>
      </c>
      <c r="I42" s="110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18" thickBot="1" thickTop="1">
      <c r="B43" s="12" t="s">
        <v>89</v>
      </c>
      <c r="C43" s="59">
        <v>0</v>
      </c>
      <c r="D43" s="59">
        <v>549</v>
      </c>
      <c r="E43" s="66">
        <v>203</v>
      </c>
      <c r="F43" s="66">
        <v>14596</v>
      </c>
      <c r="G43" s="66">
        <v>7</v>
      </c>
      <c r="H43" s="67">
        <f t="shared" si="7"/>
        <v>15355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18" thickBot="1" thickTop="1">
      <c r="B44" s="37" t="s">
        <v>92</v>
      </c>
      <c r="C44" s="56">
        <f>SUM(C42:C43)</f>
        <v>0</v>
      </c>
      <c r="D44" s="56">
        <f>SUM(D42:D43)</f>
        <v>549</v>
      </c>
      <c r="E44" s="56">
        <f>SUM(E42:E43)</f>
        <v>207328</v>
      </c>
      <c r="F44" s="56">
        <f>SUM(F42:F43)</f>
        <v>14596</v>
      </c>
      <c r="G44" s="56">
        <f>SUM(G42:G43)</f>
        <v>29</v>
      </c>
      <c r="H44" s="65">
        <f t="shared" si="7"/>
        <v>222502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18" thickBot="1" thickTop="1">
      <c r="B45" s="163" t="s">
        <v>289</v>
      </c>
      <c r="C45" s="69">
        <v>0</v>
      </c>
      <c r="D45" s="69">
        <v>0</v>
      </c>
      <c r="E45" s="162">
        <v>17286</v>
      </c>
      <c r="F45" s="70">
        <v>0</v>
      </c>
      <c r="G45" s="70">
        <v>0</v>
      </c>
      <c r="H45" s="67">
        <f t="shared" si="7"/>
        <v>17286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18" thickBot="1" thickTop="1">
      <c r="B46" s="164" t="s">
        <v>290</v>
      </c>
      <c r="C46" s="69">
        <v>0</v>
      </c>
      <c r="D46" s="69">
        <v>0</v>
      </c>
      <c r="E46" s="70">
        <v>-3284</v>
      </c>
      <c r="F46" s="70">
        <v>0</v>
      </c>
      <c r="G46" s="70">
        <v>0</v>
      </c>
      <c r="H46" s="67">
        <f t="shared" si="7"/>
        <v>-3284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18" thickBot="1" thickTop="1">
      <c r="B47" s="68" t="s">
        <v>90</v>
      </c>
      <c r="C47" s="173">
        <v>0</v>
      </c>
      <c r="D47" s="173">
        <v>0</v>
      </c>
      <c r="E47" s="213">
        <v>-69116</v>
      </c>
      <c r="F47" s="174">
        <v>0</v>
      </c>
      <c r="G47" s="174">
        <v>0</v>
      </c>
      <c r="H47" s="67">
        <f t="shared" si="7"/>
        <v>-69116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18" thickBot="1" thickTop="1">
      <c r="B48" s="37" t="s">
        <v>297</v>
      </c>
      <c r="C48" s="56">
        <f aca="true" t="shared" si="8" ref="C48:H48">C41+SUM(C44:C47)</f>
        <v>517754</v>
      </c>
      <c r="D48" s="56">
        <f t="shared" si="8"/>
        <v>133238</v>
      </c>
      <c r="E48" s="56">
        <f t="shared" si="8"/>
        <v>1282113</v>
      </c>
      <c r="F48" s="56">
        <f t="shared" si="8"/>
        <v>17409</v>
      </c>
      <c r="G48" s="56">
        <f t="shared" si="8"/>
        <v>162</v>
      </c>
      <c r="H48" s="56">
        <f t="shared" si="8"/>
        <v>1950676</v>
      </c>
      <c r="I48" s="110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3:8" ht="16.5" thickTop="1">
      <c r="C49" s="110"/>
      <c r="D49" s="110"/>
      <c r="E49" s="110"/>
      <c r="F49" s="110"/>
      <c r="G49" s="110"/>
      <c r="H49" s="110"/>
    </row>
  </sheetData>
  <sheetProtection/>
  <mergeCells count="4">
    <mergeCell ref="H4:H5"/>
    <mergeCell ref="B4:B5"/>
    <mergeCell ref="C4:F4"/>
    <mergeCell ref="G4:G5"/>
  </mergeCells>
  <hyperlinks>
    <hyperlink ref="A1" location="'Spis treści'!A1" display="Spis treści"/>
  </hyperlinks>
  <printOptions/>
  <pageMargins left="0.7480314960629921" right="0.7480314960629921" top="0.984251968503937" bottom="0.984251968503937" header="0.5118110236220472" footer="0.5118110236220472"/>
  <pageSetup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6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7" sqref="C27"/>
    </sheetView>
  </sheetViews>
  <sheetFormatPr defaultColWidth="10.875" defaultRowHeight="15.75" outlineLevelCol="1"/>
  <cols>
    <col min="1" max="1" width="5.00390625" style="2" customWidth="1"/>
    <col min="2" max="2" width="74.875" style="5" bestFit="1" customWidth="1"/>
    <col min="3" max="4" width="14.875" style="2" customWidth="1"/>
    <col min="5" max="7" width="14.875" style="2" hidden="1" customWidth="1" outlineLevel="1"/>
    <col min="8" max="8" width="14.875" style="2" customWidth="1" collapsed="1"/>
    <col min="9" max="9" width="14.875" style="2" customWidth="1"/>
    <col min="10" max="12" width="14.875" style="2" hidden="1" customWidth="1" outlineLevel="1"/>
    <col min="13" max="13" width="10.875" style="2" customWidth="1" collapsed="1"/>
    <col min="14" max="16384" width="10.875" style="2" customWidth="1"/>
  </cols>
  <sheetData>
    <row r="1" ht="15.75">
      <c r="A1" s="9" t="s">
        <v>9</v>
      </c>
    </row>
    <row r="2" ht="15.75">
      <c r="A2" s="9"/>
    </row>
    <row r="3" spans="1:12" ht="18">
      <c r="A3" s="9"/>
      <c r="B3" s="102" t="s">
        <v>86</v>
      </c>
      <c r="G3" s="190"/>
      <c r="H3" s="190"/>
      <c r="I3" s="190"/>
      <c r="J3" s="190"/>
      <c r="K3" s="190"/>
      <c r="L3" s="190"/>
    </row>
    <row r="4" spans="2:13" ht="45.75" customHeight="1" thickBot="1">
      <c r="B4" s="101"/>
      <c r="C4" s="193" t="s">
        <v>294</v>
      </c>
      <c r="D4" s="221" t="s">
        <v>292</v>
      </c>
      <c r="E4" s="193" t="s">
        <v>266</v>
      </c>
      <c r="F4" s="193" t="s">
        <v>217</v>
      </c>
      <c r="G4" s="193" t="s">
        <v>193</v>
      </c>
      <c r="H4" s="221" t="s">
        <v>295</v>
      </c>
      <c r="I4" s="221" t="s">
        <v>293</v>
      </c>
      <c r="J4" s="193" t="s">
        <v>267</v>
      </c>
      <c r="K4" s="193" t="s">
        <v>223</v>
      </c>
      <c r="L4" s="193" t="s">
        <v>172</v>
      </c>
      <c r="M4" s="122"/>
    </row>
    <row r="5" spans="2:13" ht="18" thickBot="1" thickTop="1">
      <c r="B5" s="54" t="s">
        <v>71</v>
      </c>
      <c r="C5" s="103"/>
      <c r="D5" s="103"/>
      <c r="E5" s="103"/>
      <c r="F5" s="103"/>
      <c r="G5" s="103"/>
      <c r="H5" s="103"/>
      <c r="I5" s="103"/>
      <c r="J5" s="103"/>
      <c r="K5" s="103"/>
      <c r="L5" s="141"/>
      <c r="M5" s="122"/>
    </row>
    <row r="6" spans="2:22" ht="18" thickBot="1" thickTop="1">
      <c r="B6" s="55" t="s">
        <v>258</v>
      </c>
      <c r="C6" s="104">
        <f>'RZiS i spr. z całkowitych doch.'!C26</f>
        <v>257154</v>
      </c>
      <c r="D6" s="104">
        <f>'RZiS i spr. z całkowitych doch.'!D26</f>
        <v>73565</v>
      </c>
      <c r="E6" s="104">
        <f>'RZiS i spr. z całkowitych doch.'!E26</f>
        <v>98725</v>
      </c>
      <c r="F6" s="104">
        <f>'RZiS i spr. z całkowitych doch.'!F26</f>
        <v>100374</v>
      </c>
      <c r="G6" s="104">
        <f>'RZiS i spr. z całkowitych doch.'!G26</f>
        <v>-15510</v>
      </c>
      <c r="H6" s="104">
        <f>'RZiS i spr. z całkowitych doch.'!H26</f>
        <v>212165</v>
      </c>
      <c r="I6" s="104">
        <f>'RZiS i spr. z całkowitych doch.'!I26</f>
        <v>51501</v>
      </c>
      <c r="J6" s="104">
        <f>'RZiS i spr. z całkowitych doch.'!J26</f>
        <v>92259</v>
      </c>
      <c r="K6" s="104">
        <f>'RZiS i spr. z całkowitych doch.'!K26</f>
        <v>90638</v>
      </c>
      <c r="L6" s="142">
        <f>'RZiS i spr. z całkowitych doch.'!L26</f>
        <v>-22233</v>
      </c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2:22" ht="18" thickBot="1" thickTop="1">
      <c r="B7" s="57" t="s">
        <v>72</v>
      </c>
      <c r="C7" s="105">
        <f aca="true" t="shared" si="0" ref="C7:L7">SUM(C8:C19)</f>
        <v>178226</v>
      </c>
      <c r="D7" s="105">
        <f t="shared" si="0"/>
        <v>44061</v>
      </c>
      <c r="E7" s="105">
        <f t="shared" si="0"/>
        <v>35426</v>
      </c>
      <c r="F7" s="105">
        <f t="shared" si="0"/>
        <v>74178</v>
      </c>
      <c r="G7" s="105">
        <f t="shared" si="0"/>
        <v>24561</v>
      </c>
      <c r="H7" s="105">
        <f t="shared" si="0"/>
        <v>127362</v>
      </c>
      <c r="I7" s="105">
        <f t="shared" si="0"/>
        <v>19821</v>
      </c>
      <c r="J7" s="105">
        <f t="shared" si="0"/>
        <v>34427</v>
      </c>
      <c r="K7" s="105">
        <f t="shared" si="0"/>
        <v>47432</v>
      </c>
      <c r="L7" s="143">
        <f t="shared" si="0"/>
        <v>25682</v>
      </c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2:22" ht="18" thickBot="1" thickTop="1">
      <c r="B8" s="58" t="s">
        <v>259</v>
      </c>
      <c r="C8" s="106">
        <v>-126</v>
      </c>
      <c r="D8" s="106">
        <f>C8-E8-F8-G8</f>
        <v>1</v>
      </c>
      <c r="E8" s="106">
        <v>-188</v>
      </c>
      <c r="F8" s="106">
        <v>-106</v>
      </c>
      <c r="G8" s="106">
        <v>167</v>
      </c>
      <c r="H8" s="106">
        <v>86</v>
      </c>
      <c r="I8" s="106">
        <f>H8-J8-K8-L8</f>
        <v>73</v>
      </c>
      <c r="J8" s="106">
        <v>-111</v>
      </c>
      <c r="K8" s="106">
        <v>-5</v>
      </c>
      <c r="L8" s="144">
        <v>129</v>
      </c>
      <c r="M8" s="149"/>
      <c r="N8" s="149"/>
      <c r="O8" s="149"/>
      <c r="P8" s="149"/>
      <c r="Q8" s="149"/>
      <c r="R8" s="149"/>
      <c r="S8" s="149"/>
      <c r="T8" s="149"/>
      <c r="U8" s="149"/>
      <c r="V8" s="149"/>
    </row>
    <row r="9" spans="2:22" ht="18" thickBot="1" thickTop="1">
      <c r="B9" s="58" t="s">
        <v>14</v>
      </c>
      <c r="C9" s="106">
        <v>148204</v>
      </c>
      <c r="D9" s="106">
        <f aca="true" t="shared" si="1" ref="D9:D21">C9-E9-F9-G9</f>
        <v>38363</v>
      </c>
      <c r="E9" s="106">
        <v>36989</v>
      </c>
      <c r="F9" s="106">
        <v>37255</v>
      </c>
      <c r="G9" s="106">
        <v>35597</v>
      </c>
      <c r="H9" s="106">
        <v>139303</v>
      </c>
      <c r="I9" s="106">
        <f aca="true" t="shared" si="2" ref="I9:I21">H9-J9-K9-L9</f>
        <v>35357</v>
      </c>
      <c r="J9" s="106">
        <v>34758</v>
      </c>
      <c r="K9" s="106">
        <v>34859</v>
      </c>
      <c r="L9" s="144">
        <v>34329</v>
      </c>
      <c r="M9" s="149"/>
      <c r="N9" s="149"/>
      <c r="O9" s="149"/>
      <c r="P9" s="149"/>
      <c r="Q9" s="149"/>
      <c r="R9" s="149"/>
      <c r="S9" s="149"/>
      <c r="T9" s="149"/>
      <c r="U9" s="149"/>
      <c r="V9" s="149"/>
    </row>
    <row r="10" spans="2:22" ht="18" thickBot="1" thickTop="1">
      <c r="B10" s="58" t="s">
        <v>209</v>
      </c>
      <c r="C10" s="106">
        <v>348</v>
      </c>
      <c r="D10" s="106">
        <f t="shared" si="1"/>
        <v>-2385</v>
      </c>
      <c r="E10" s="106">
        <v>2440</v>
      </c>
      <c r="F10" s="106">
        <v>-1380</v>
      </c>
      <c r="G10" s="106">
        <v>1673</v>
      </c>
      <c r="H10" s="106">
        <v>-10744</v>
      </c>
      <c r="I10" s="106">
        <f t="shared" si="2"/>
        <v>-5701</v>
      </c>
      <c r="J10" s="106">
        <v>-221</v>
      </c>
      <c r="K10" s="106">
        <v>-1737</v>
      </c>
      <c r="L10" s="144">
        <v>-3085</v>
      </c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2:22" ht="18" thickBot="1" thickTop="1">
      <c r="B11" s="58" t="s">
        <v>303</v>
      </c>
      <c r="C11" s="106">
        <v>0</v>
      </c>
      <c r="D11" s="106">
        <f t="shared" si="1"/>
        <v>0</v>
      </c>
      <c r="E11" s="106">
        <v>0</v>
      </c>
      <c r="F11" s="106">
        <v>0</v>
      </c>
      <c r="G11" s="106">
        <v>0</v>
      </c>
      <c r="H11" s="106">
        <v>5488</v>
      </c>
      <c r="I11" s="106">
        <f t="shared" si="2"/>
        <v>5488</v>
      </c>
      <c r="J11" s="106">
        <v>0</v>
      </c>
      <c r="K11" s="106">
        <v>0</v>
      </c>
      <c r="L11" s="144">
        <v>0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</row>
    <row r="12" spans="2:22" ht="18" thickBot="1" thickTop="1">
      <c r="B12" s="58" t="s">
        <v>170</v>
      </c>
      <c r="C12" s="106">
        <v>14688</v>
      </c>
      <c r="D12" s="106">
        <f t="shared" si="1"/>
        <v>4375</v>
      </c>
      <c r="E12" s="106">
        <v>3797</v>
      </c>
      <c r="F12" s="106">
        <v>3193</v>
      </c>
      <c r="G12" s="106">
        <v>3323</v>
      </c>
      <c r="H12" s="106">
        <v>13544</v>
      </c>
      <c r="I12" s="106">
        <f t="shared" si="2"/>
        <v>3159</v>
      </c>
      <c r="J12" s="106">
        <v>3263</v>
      </c>
      <c r="K12" s="106">
        <v>1352</v>
      </c>
      <c r="L12" s="144">
        <v>5770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</row>
    <row r="13" spans="2:22" ht="18" thickBot="1" thickTop="1">
      <c r="B13" s="58" t="s">
        <v>260</v>
      </c>
      <c r="C13" s="106">
        <v>-33133</v>
      </c>
      <c r="D13" s="106">
        <f t="shared" si="1"/>
        <v>-27471</v>
      </c>
      <c r="E13" s="106">
        <v>-4207</v>
      </c>
      <c r="F13" s="106">
        <v>-1385</v>
      </c>
      <c r="G13" s="106">
        <v>-70</v>
      </c>
      <c r="H13" s="106">
        <v>-26150</v>
      </c>
      <c r="I13" s="106">
        <f t="shared" si="2"/>
        <v>-15674</v>
      </c>
      <c r="J13" s="106">
        <v>-10491</v>
      </c>
      <c r="K13" s="106">
        <v>0</v>
      </c>
      <c r="L13" s="144">
        <v>15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</row>
    <row r="14" spans="2:22" ht="18" thickBot="1" thickTop="1">
      <c r="B14" s="58" t="s">
        <v>73</v>
      </c>
      <c r="C14" s="106">
        <v>1640</v>
      </c>
      <c r="D14" s="106">
        <f t="shared" si="1"/>
        <v>26324</v>
      </c>
      <c r="E14" s="106">
        <v>3227</v>
      </c>
      <c r="F14" s="106">
        <v>-9373</v>
      </c>
      <c r="G14" s="106">
        <v>-18538</v>
      </c>
      <c r="H14" s="106">
        <v>9170</v>
      </c>
      <c r="I14" s="106">
        <f t="shared" si="2"/>
        <v>26038</v>
      </c>
      <c r="J14" s="106">
        <v>-969</v>
      </c>
      <c r="K14" s="106">
        <v>-11570</v>
      </c>
      <c r="L14" s="144">
        <v>-4329</v>
      </c>
      <c r="M14" s="149"/>
      <c r="N14" s="149"/>
      <c r="O14" s="149"/>
      <c r="P14" s="149"/>
      <c r="Q14" s="149"/>
      <c r="R14" s="149"/>
      <c r="S14" s="149"/>
      <c r="T14" s="149"/>
      <c r="U14" s="149"/>
      <c r="V14" s="149"/>
    </row>
    <row r="15" spans="2:22" ht="16.5" customHeight="1" thickBot="1" thickTop="1">
      <c r="B15" s="60" t="s">
        <v>216</v>
      </c>
      <c r="C15" s="106">
        <v>46249</v>
      </c>
      <c r="D15" s="106">
        <f t="shared" si="1"/>
        <v>12062</v>
      </c>
      <c r="E15" s="106">
        <v>4046</v>
      </c>
      <c r="F15" s="106">
        <v>40121</v>
      </c>
      <c r="G15" s="106">
        <v>-9980</v>
      </c>
      <c r="H15" s="106">
        <v>-2951</v>
      </c>
      <c r="I15" s="106">
        <f t="shared" si="2"/>
        <v>-18123</v>
      </c>
      <c r="J15" s="106">
        <v>7347</v>
      </c>
      <c r="K15" s="106">
        <v>26491</v>
      </c>
      <c r="L15" s="145">
        <v>-18666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</row>
    <row r="16" spans="2:22" ht="18" thickBot="1" thickTop="1">
      <c r="B16" s="58" t="s">
        <v>74</v>
      </c>
      <c r="C16" s="106">
        <v>-756</v>
      </c>
      <c r="D16" s="106">
        <f t="shared" si="1"/>
        <v>-5978</v>
      </c>
      <c r="E16" s="106">
        <v>-9835</v>
      </c>
      <c r="F16" s="106">
        <v>3879</v>
      </c>
      <c r="G16" s="107">
        <v>11178</v>
      </c>
      <c r="H16" s="107">
        <v>4006</v>
      </c>
      <c r="I16" s="106">
        <f t="shared" si="2"/>
        <v>-3526</v>
      </c>
      <c r="J16" s="106">
        <v>-648</v>
      </c>
      <c r="K16" s="106">
        <v>10</v>
      </c>
      <c r="L16" s="146">
        <v>8170</v>
      </c>
      <c r="M16" s="149"/>
      <c r="N16" s="149"/>
      <c r="O16" s="149"/>
      <c r="P16" s="149"/>
      <c r="Q16" s="149"/>
      <c r="R16" s="149"/>
      <c r="S16" s="149"/>
      <c r="T16" s="149"/>
      <c r="U16" s="149"/>
      <c r="V16" s="149"/>
    </row>
    <row r="17" spans="2:22" ht="18" thickBot="1" thickTop="1">
      <c r="B17" s="58" t="s">
        <v>19</v>
      </c>
      <c r="C17" s="106">
        <v>2925</v>
      </c>
      <c r="D17" s="106">
        <f t="shared" si="1"/>
        <v>1421</v>
      </c>
      <c r="E17" s="106">
        <v>362</v>
      </c>
      <c r="F17" s="106">
        <v>2060</v>
      </c>
      <c r="G17" s="61">
        <v>-918</v>
      </c>
      <c r="H17" s="61">
        <v>4261</v>
      </c>
      <c r="I17" s="106">
        <f t="shared" si="2"/>
        <v>4903</v>
      </c>
      <c r="J17" s="106">
        <v>-463</v>
      </c>
      <c r="K17" s="106">
        <v>-1</v>
      </c>
      <c r="L17" s="144">
        <v>-178</v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</row>
    <row r="18" spans="2:22" ht="18" thickBot="1" thickTop="1">
      <c r="B18" s="58" t="s">
        <v>20</v>
      </c>
      <c r="C18" s="106">
        <v>-286</v>
      </c>
      <c r="D18" s="106">
        <f t="shared" si="1"/>
        <v>-279</v>
      </c>
      <c r="E18" s="106">
        <v>-198</v>
      </c>
      <c r="F18" s="106">
        <v>-272</v>
      </c>
      <c r="G18" s="106">
        <v>463</v>
      </c>
      <c r="H18" s="106">
        <v>163</v>
      </c>
      <c r="I18" s="106">
        <f t="shared" si="2"/>
        <v>-512</v>
      </c>
      <c r="J18" s="106">
        <v>151</v>
      </c>
      <c r="K18" s="106">
        <v>-272</v>
      </c>
      <c r="L18" s="144">
        <v>796</v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</row>
    <row r="19" spans="2:22" ht="18" thickBot="1" thickTop="1">
      <c r="B19" s="58" t="s">
        <v>21</v>
      </c>
      <c r="C19" s="106">
        <v>-1527</v>
      </c>
      <c r="D19" s="106">
        <f t="shared" si="1"/>
        <v>-2372</v>
      </c>
      <c r="E19" s="106">
        <v>-1007</v>
      </c>
      <c r="F19" s="106">
        <v>186</v>
      </c>
      <c r="G19" s="106">
        <v>1666</v>
      </c>
      <c r="H19" s="106">
        <v>-8814</v>
      </c>
      <c r="I19" s="106">
        <f t="shared" si="2"/>
        <v>-11661</v>
      </c>
      <c r="J19" s="106">
        <v>1811</v>
      </c>
      <c r="K19" s="106">
        <v>-1695</v>
      </c>
      <c r="L19" s="144">
        <v>2731</v>
      </c>
      <c r="M19" s="149"/>
      <c r="N19" s="149"/>
      <c r="O19" s="149"/>
      <c r="P19" s="149"/>
      <c r="Q19" s="149"/>
      <c r="R19" s="149"/>
      <c r="S19" s="149"/>
      <c r="T19" s="149"/>
      <c r="U19" s="149"/>
      <c r="V19" s="149"/>
    </row>
    <row r="20" spans="2:22" ht="18" thickBot="1" thickTop="1">
      <c r="B20" s="55" t="s">
        <v>75</v>
      </c>
      <c r="C20" s="142">
        <f aca="true" t="shared" si="3" ref="C20:L20">SUM(C6:C7)</f>
        <v>435380</v>
      </c>
      <c r="D20" s="142">
        <f t="shared" si="3"/>
        <v>117626</v>
      </c>
      <c r="E20" s="142">
        <f t="shared" si="3"/>
        <v>134151</v>
      </c>
      <c r="F20" s="142">
        <f t="shared" si="3"/>
        <v>174552</v>
      </c>
      <c r="G20" s="104">
        <f t="shared" si="3"/>
        <v>9051</v>
      </c>
      <c r="H20" s="142">
        <f t="shared" si="3"/>
        <v>339527</v>
      </c>
      <c r="I20" s="142">
        <f t="shared" si="3"/>
        <v>71322</v>
      </c>
      <c r="J20" s="142">
        <f t="shared" si="3"/>
        <v>126686</v>
      </c>
      <c r="K20" s="142">
        <f t="shared" si="3"/>
        <v>138070</v>
      </c>
      <c r="L20" s="142">
        <f t="shared" si="3"/>
        <v>3449</v>
      </c>
      <c r="M20" s="149"/>
      <c r="N20" s="149"/>
      <c r="O20" s="149"/>
      <c r="P20" s="149"/>
      <c r="Q20" s="149"/>
      <c r="R20" s="149"/>
      <c r="S20" s="149"/>
      <c r="T20" s="149"/>
      <c r="U20" s="149"/>
      <c r="V20" s="149"/>
    </row>
    <row r="21" spans="2:22" ht="18" thickBot="1" thickTop="1">
      <c r="B21" s="58" t="s">
        <v>76</v>
      </c>
      <c r="C21" s="106">
        <v>-54493</v>
      </c>
      <c r="D21" s="106">
        <f t="shared" si="1"/>
        <v>-16251</v>
      </c>
      <c r="E21" s="106">
        <v>-15714</v>
      </c>
      <c r="F21" s="106">
        <v>-18749</v>
      </c>
      <c r="G21" s="106">
        <v>-3779</v>
      </c>
      <c r="H21" s="106">
        <v>-48235</v>
      </c>
      <c r="I21" s="106">
        <f t="shared" si="2"/>
        <v>-19907</v>
      </c>
      <c r="J21" s="106">
        <v>-12864</v>
      </c>
      <c r="K21" s="106">
        <v>-11313</v>
      </c>
      <c r="L21" s="144">
        <v>-4151</v>
      </c>
      <c r="M21" s="149"/>
      <c r="N21" s="149"/>
      <c r="O21" s="149"/>
      <c r="P21" s="149"/>
      <c r="Q21" s="149"/>
      <c r="R21" s="149"/>
      <c r="S21" s="149"/>
      <c r="T21" s="149"/>
      <c r="U21" s="149"/>
      <c r="V21" s="149"/>
    </row>
    <row r="22" spans="2:22" ht="18" thickBot="1" thickTop="1">
      <c r="B22" s="55" t="s">
        <v>77</v>
      </c>
      <c r="C22" s="104">
        <f aca="true" t="shared" si="4" ref="C22:K22">SUM(C20:C21)</f>
        <v>380887</v>
      </c>
      <c r="D22" s="104">
        <f t="shared" si="4"/>
        <v>101375</v>
      </c>
      <c r="E22" s="104">
        <f t="shared" si="4"/>
        <v>118437</v>
      </c>
      <c r="F22" s="104">
        <f t="shared" si="4"/>
        <v>155803</v>
      </c>
      <c r="G22" s="104">
        <f t="shared" si="4"/>
        <v>5272</v>
      </c>
      <c r="H22" s="104">
        <f t="shared" si="4"/>
        <v>291292</v>
      </c>
      <c r="I22" s="104">
        <f t="shared" si="4"/>
        <v>51415</v>
      </c>
      <c r="J22" s="104">
        <f t="shared" si="4"/>
        <v>113822</v>
      </c>
      <c r="K22" s="104">
        <f t="shared" si="4"/>
        <v>126757</v>
      </c>
      <c r="L22" s="142">
        <f>SUM(L20:L21)</f>
        <v>-702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</row>
    <row r="23" spans="2:22" ht="18" thickBot="1" thickTop="1">
      <c r="B23" s="55" t="s">
        <v>78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44"/>
      <c r="M23" s="149"/>
      <c r="N23" s="149"/>
      <c r="O23" s="149"/>
      <c r="P23" s="149"/>
      <c r="Q23" s="149"/>
      <c r="R23" s="149"/>
      <c r="S23" s="149"/>
      <c r="T23" s="149"/>
      <c r="U23" s="149"/>
      <c r="V23" s="149"/>
    </row>
    <row r="24" spans="2:22" ht="25.5" thickBot="1" thickTop="1">
      <c r="B24" s="60" t="s">
        <v>187</v>
      </c>
      <c r="C24" s="106">
        <v>63138</v>
      </c>
      <c r="D24" s="106">
        <f aca="true" t="shared" si="5" ref="D24:D30">C24-E24-F24-G24</f>
        <v>56231</v>
      </c>
      <c r="E24" s="106">
        <v>4423</v>
      </c>
      <c r="F24" s="106">
        <v>2076</v>
      </c>
      <c r="G24" s="107">
        <v>408</v>
      </c>
      <c r="H24" s="107">
        <v>47818</v>
      </c>
      <c r="I24" s="106">
        <f aca="true" t="shared" si="6" ref="I24:I30">H24-J24-K24-L24</f>
        <v>26285</v>
      </c>
      <c r="J24" s="106">
        <v>21507</v>
      </c>
      <c r="K24" s="106">
        <v>14</v>
      </c>
      <c r="L24" s="145">
        <v>12</v>
      </c>
      <c r="M24" s="149"/>
      <c r="N24" s="149"/>
      <c r="O24" s="149"/>
      <c r="P24" s="149"/>
      <c r="Q24" s="149"/>
      <c r="R24" s="149"/>
      <c r="S24" s="149"/>
      <c r="T24" s="149"/>
      <c r="U24" s="149"/>
      <c r="V24" s="149"/>
    </row>
    <row r="25" spans="2:22" ht="18" thickBot="1" thickTop="1">
      <c r="B25" s="60" t="s">
        <v>330</v>
      </c>
      <c r="C25" s="106">
        <v>15785</v>
      </c>
      <c r="D25" s="106">
        <f t="shared" si="5"/>
        <v>15785</v>
      </c>
      <c r="E25" s="106">
        <v>0</v>
      </c>
      <c r="F25" s="106">
        <v>0</v>
      </c>
      <c r="G25" s="109">
        <v>0</v>
      </c>
      <c r="H25" s="109">
        <v>0</v>
      </c>
      <c r="I25" s="106">
        <v>0</v>
      </c>
      <c r="J25" s="106">
        <v>0</v>
      </c>
      <c r="K25" s="106">
        <v>0</v>
      </c>
      <c r="L25" s="148">
        <v>0</v>
      </c>
      <c r="M25" s="149"/>
      <c r="N25" s="149"/>
      <c r="O25" s="149"/>
      <c r="P25" s="149"/>
      <c r="Q25" s="149"/>
      <c r="R25" s="149"/>
      <c r="S25" s="149"/>
      <c r="T25" s="149"/>
      <c r="U25" s="149"/>
      <c r="V25" s="149"/>
    </row>
    <row r="26" spans="2:22" ht="18" thickBot="1" thickTop="1">
      <c r="B26" s="58" t="s">
        <v>79</v>
      </c>
      <c r="C26" s="106">
        <v>1833</v>
      </c>
      <c r="D26" s="106">
        <f t="shared" si="5"/>
        <v>535</v>
      </c>
      <c r="E26" s="106">
        <v>600</v>
      </c>
      <c r="F26" s="106">
        <v>379</v>
      </c>
      <c r="G26" s="106">
        <v>319</v>
      </c>
      <c r="H26" s="106">
        <v>1893</v>
      </c>
      <c r="I26" s="106">
        <f t="shared" si="6"/>
        <v>783</v>
      </c>
      <c r="J26" s="106">
        <v>412</v>
      </c>
      <c r="K26" s="106">
        <v>398</v>
      </c>
      <c r="L26" s="144">
        <v>300</v>
      </c>
      <c r="M26" s="149"/>
      <c r="N26" s="149"/>
      <c r="O26" s="149"/>
      <c r="P26" s="149"/>
      <c r="Q26" s="149"/>
      <c r="R26" s="149"/>
      <c r="S26" s="149"/>
      <c r="T26" s="149"/>
      <c r="U26" s="149"/>
      <c r="V26" s="149"/>
    </row>
    <row r="27" spans="2:22" ht="18" thickBot="1" thickTop="1">
      <c r="B27" s="58" t="s">
        <v>22</v>
      </c>
      <c r="C27" s="106">
        <v>5454</v>
      </c>
      <c r="D27" s="106">
        <f t="shared" si="5"/>
        <v>-2795</v>
      </c>
      <c r="E27" s="106">
        <v>1050</v>
      </c>
      <c r="F27" s="106">
        <v>322</v>
      </c>
      <c r="G27" s="106">
        <v>6877</v>
      </c>
      <c r="H27" s="106">
        <v>2000</v>
      </c>
      <c r="I27" s="106">
        <f t="shared" si="6"/>
        <v>0</v>
      </c>
      <c r="J27" s="106">
        <v>-2300</v>
      </c>
      <c r="K27" s="106">
        <v>4300</v>
      </c>
      <c r="L27" s="144">
        <v>0</v>
      </c>
      <c r="M27" s="149"/>
      <c r="N27" s="149"/>
      <c r="O27" s="149"/>
      <c r="P27" s="149"/>
      <c r="Q27" s="149"/>
      <c r="R27" s="149"/>
      <c r="S27" s="149"/>
      <c r="T27" s="149"/>
      <c r="U27" s="149"/>
      <c r="V27" s="149"/>
    </row>
    <row r="28" spans="2:22" ht="18" thickBot="1" thickTop="1">
      <c r="B28" s="58" t="s">
        <v>188</v>
      </c>
      <c r="C28" s="106">
        <v>-291459</v>
      </c>
      <c r="D28" s="106">
        <f t="shared" si="5"/>
        <v>-50863</v>
      </c>
      <c r="E28" s="106">
        <v>-41819</v>
      </c>
      <c r="F28" s="106">
        <v>-55017</v>
      </c>
      <c r="G28" s="106">
        <v>-143760</v>
      </c>
      <c r="H28" s="106">
        <v>-113357</v>
      </c>
      <c r="I28" s="106">
        <f t="shared" si="6"/>
        <v>-49626</v>
      </c>
      <c r="J28" s="106">
        <v>-22909</v>
      </c>
      <c r="K28" s="106">
        <v>-15887</v>
      </c>
      <c r="L28" s="144">
        <v>-24935</v>
      </c>
      <c r="M28" s="149"/>
      <c r="N28" s="149"/>
      <c r="O28" s="149"/>
      <c r="P28" s="149"/>
      <c r="Q28" s="149"/>
      <c r="R28" s="149"/>
      <c r="S28" s="149"/>
      <c r="T28" s="149"/>
      <c r="U28" s="149"/>
      <c r="V28" s="149"/>
    </row>
    <row r="29" spans="2:22" ht="18" thickBot="1" thickTop="1">
      <c r="B29" s="58" t="s">
        <v>141</v>
      </c>
      <c r="C29" s="106">
        <v>0</v>
      </c>
      <c r="D29" s="106">
        <f t="shared" si="5"/>
        <v>0</v>
      </c>
      <c r="E29" s="106">
        <v>0</v>
      </c>
      <c r="F29" s="106">
        <v>0</v>
      </c>
      <c r="G29" s="106">
        <v>0</v>
      </c>
      <c r="H29" s="106">
        <v>-563640</v>
      </c>
      <c r="I29" s="106">
        <f t="shared" si="6"/>
        <v>0</v>
      </c>
      <c r="J29" s="106">
        <v>0</v>
      </c>
      <c r="K29" s="106">
        <v>0</v>
      </c>
      <c r="L29" s="144">
        <v>-563640</v>
      </c>
      <c r="M29" s="149"/>
      <c r="N29" s="149"/>
      <c r="O29" s="149"/>
      <c r="P29" s="149"/>
      <c r="Q29" s="149"/>
      <c r="R29" s="149"/>
      <c r="S29" s="149"/>
      <c r="T29" s="149"/>
      <c r="U29" s="149"/>
      <c r="V29" s="149"/>
    </row>
    <row r="30" spans="2:22" ht="18" thickBot="1" thickTop="1">
      <c r="B30" s="58" t="s">
        <v>251</v>
      </c>
      <c r="C30" s="106">
        <v>-10</v>
      </c>
      <c r="D30" s="106">
        <f t="shared" si="5"/>
        <v>0</v>
      </c>
      <c r="E30" s="106">
        <v>0</v>
      </c>
      <c r="F30" s="106">
        <v>-10</v>
      </c>
      <c r="G30" s="106">
        <v>0</v>
      </c>
      <c r="H30" s="144">
        <v>0</v>
      </c>
      <c r="I30" s="106">
        <f t="shared" si="6"/>
        <v>0</v>
      </c>
      <c r="J30" s="106">
        <v>0</v>
      </c>
      <c r="K30" s="144">
        <v>0</v>
      </c>
      <c r="L30" s="144">
        <v>0</v>
      </c>
      <c r="M30" s="149"/>
      <c r="N30" s="149"/>
      <c r="O30" s="149"/>
      <c r="P30" s="149"/>
      <c r="Q30" s="149"/>
      <c r="R30" s="149"/>
      <c r="S30" s="149"/>
      <c r="T30" s="149"/>
      <c r="U30" s="149"/>
      <c r="V30" s="149"/>
    </row>
    <row r="31" spans="2:22" ht="18" thickBot="1" thickTop="1">
      <c r="B31" s="58" t="s">
        <v>304</v>
      </c>
      <c r="C31" s="106">
        <v>-6704</v>
      </c>
      <c r="D31" s="106">
        <f>C31-E31-F31-G31</f>
        <v>-6704</v>
      </c>
      <c r="E31" s="106">
        <v>0</v>
      </c>
      <c r="F31" s="106">
        <v>0</v>
      </c>
      <c r="G31" s="106">
        <v>0</v>
      </c>
      <c r="H31" s="144">
        <v>-5462</v>
      </c>
      <c r="I31" s="106">
        <f>H31-J31-K31-L31</f>
        <v>-5462</v>
      </c>
      <c r="J31" s="106">
        <v>0</v>
      </c>
      <c r="K31" s="144">
        <v>0</v>
      </c>
      <c r="L31" s="144">
        <v>0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49"/>
    </row>
    <row r="32" spans="2:22" ht="18" thickBot="1" thickTop="1">
      <c r="B32" s="55" t="s">
        <v>80</v>
      </c>
      <c r="C32" s="142">
        <f aca="true" t="shared" si="7" ref="C32:L32">SUM(C24:C31)</f>
        <v>-211963</v>
      </c>
      <c r="D32" s="142">
        <f t="shared" si="7"/>
        <v>12189</v>
      </c>
      <c r="E32" s="142">
        <f t="shared" si="7"/>
        <v>-35746</v>
      </c>
      <c r="F32" s="142">
        <f t="shared" si="7"/>
        <v>-52250</v>
      </c>
      <c r="G32" s="142">
        <f t="shared" si="7"/>
        <v>-136156</v>
      </c>
      <c r="H32" s="142">
        <f t="shared" si="7"/>
        <v>-630748</v>
      </c>
      <c r="I32" s="142">
        <f t="shared" si="7"/>
        <v>-28020</v>
      </c>
      <c r="J32" s="142">
        <f t="shared" si="7"/>
        <v>-3290</v>
      </c>
      <c r="K32" s="142">
        <f t="shared" si="7"/>
        <v>-11175</v>
      </c>
      <c r="L32" s="142">
        <f t="shared" si="7"/>
        <v>-588263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</row>
    <row r="33" spans="2:22" ht="18" thickBot="1" thickTop="1">
      <c r="B33" s="55" t="s">
        <v>81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47"/>
      <c r="M33" s="149"/>
      <c r="N33" s="149"/>
      <c r="O33" s="149"/>
      <c r="P33" s="149"/>
      <c r="Q33" s="149"/>
      <c r="R33" s="149"/>
      <c r="S33" s="149"/>
      <c r="T33" s="149"/>
      <c r="U33" s="149"/>
      <c r="V33" s="149"/>
    </row>
    <row r="34" spans="2:22" ht="18" thickBot="1" thickTop="1">
      <c r="B34" s="58" t="s">
        <v>82</v>
      </c>
      <c r="C34" s="106">
        <v>0</v>
      </c>
      <c r="D34" s="106">
        <f aca="true" t="shared" si="8" ref="D34:D40">C34-E34-F34-G34</f>
        <v>0</v>
      </c>
      <c r="E34" s="106">
        <v>0</v>
      </c>
      <c r="F34" s="106">
        <v>-4030</v>
      </c>
      <c r="G34" s="106">
        <v>4030</v>
      </c>
      <c r="H34" s="106">
        <v>477765</v>
      </c>
      <c r="I34" s="106">
        <f aca="true" t="shared" si="9" ref="I34:I40">H34-J34-K34-L34</f>
        <v>1320</v>
      </c>
      <c r="J34" s="106">
        <v>0</v>
      </c>
      <c r="K34" s="106">
        <v>0</v>
      </c>
      <c r="L34" s="144">
        <v>476445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2:22" ht="18" thickBot="1" thickTop="1">
      <c r="B35" s="60" t="s">
        <v>225</v>
      </c>
      <c r="C35" s="106">
        <v>200000</v>
      </c>
      <c r="D35" s="106">
        <f t="shared" si="8"/>
        <v>0</v>
      </c>
      <c r="E35" s="106">
        <v>200000</v>
      </c>
      <c r="F35" s="106">
        <v>0</v>
      </c>
      <c r="G35" s="109">
        <v>0</v>
      </c>
      <c r="H35" s="109">
        <v>300000</v>
      </c>
      <c r="I35" s="106">
        <f t="shared" si="9"/>
        <v>0</v>
      </c>
      <c r="J35" s="106">
        <v>0</v>
      </c>
      <c r="K35" s="106">
        <v>300000</v>
      </c>
      <c r="L35" s="148">
        <v>0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</row>
    <row r="36" spans="2:22" ht="18" thickBot="1" thickTop="1">
      <c r="B36" s="165" t="s">
        <v>253</v>
      </c>
      <c r="C36" s="106">
        <v>17286</v>
      </c>
      <c r="D36" s="106">
        <f t="shared" si="8"/>
        <v>0</v>
      </c>
      <c r="E36" s="106">
        <v>0</v>
      </c>
      <c r="F36" s="106">
        <v>0</v>
      </c>
      <c r="G36" s="109">
        <v>17286</v>
      </c>
      <c r="H36" s="109">
        <v>0</v>
      </c>
      <c r="I36" s="106">
        <f t="shared" si="9"/>
        <v>0</v>
      </c>
      <c r="J36" s="106">
        <v>0</v>
      </c>
      <c r="K36" s="106">
        <v>0</v>
      </c>
      <c r="L36" s="148">
        <v>0</v>
      </c>
      <c r="M36" s="149"/>
      <c r="N36" s="149"/>
      <c r="O36" s="149"/>
      <c r="P36" s="149"/>
      <c r="Q36" s="149"/>
      <c r="R36" s="149"/>
      <c r="S36" s="149"/>
      <c r="T36" s="149"/>
      <c r="U36" s="149"/>
      <c r="V36" s="149"/>
    </row>
    <row r="37" spans="2:22" ht="18" thickBot="1" thickTop="1">
      <c r="B37" s="60" t="s">
        <v>153</v>
      </c>
      <c r="C37" s="106">
        <v>-36683</v>
      </c>
      <c r="D37" s="106">
        <f t="shared" si="8"/>
        <v>-17644</v>
      </c>
      <c r="E37" s="215">
        <v>0</v>
      </c>
      <c r="F37" s="106">
        <v>-17989</v>
      </c>
      <c r="G37" s="109">
        <v>-1050</v>
      </c>
      <c r="H37" s="109">
        <v>-317976</v>
      </c>
      <c r="I37" s="106">
        <f t="shared" si="9"/>
        <v>-17646</v>
      </c>
      <c r="J37" s="106">
        <v>-330</v>
      </c>
      <c r="K37" s="106">
        <v>-300000</v>
      </c>
      <c r="L37" s="148">
        <v>0</v>
      </c>
      <c r="M37" s="149"/>
      <c r="N37" s="149"/>
      <c r="O37" s="149"/>
      <c r="P37" s="149"/>
      <c r="Q37" s="149"/>
      <c r="R37" s="149"/>
      <c r="S37" s="149"/>
      <c r="T37" s="149"/>
      <c r="U37" s="149"/>
      <c r="V37" s="149"/>
    </row>
    <row r="38" spans="2:22" ht="18" thickBot="1" thickTop="1">
      <c r="B38" s="60" t="s">
        <v>189</v>
      </c>
      <c r="C38" s="106">
        <v>-4841</v>
      </c>
      <c r="D38" s="106">
        <f t="shared" si="8"/>
        <v>-1141</v>
      </c>
      <c r="E38" s="106">
        <v>-1058</v>
      </c>
      <c r="F38" s="106">
        <v>-1269</v>
      </c>
      <c r="G38" s="216">
        <v>-1373</v>
      </c>
      <c r="H38" s="216">
        <f>-16117-H39</f>
        <v>-10866</v>
      </c>
      <c r="I38" s="106">
        <f t="shared" si="9"/>
        <v>-1425</v>
      </c>
      <c r="J38" s="106">
        <v>-1310</v>
      </c>
      <c r="K38" s="106">
        <v>-3273</v>
      </c>
      <c r="L38" s="145">
        <v>-4858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</row>
    <row r="39" spans="2:22" ht="18" thickBot="1" thickTop="1">
      <c r="B39" s="60" t="s">
        <v>250</v>
      </c>
      <c r="C39" s="106">
        <v>-9076</v>
      </c>
      <c r="D39" s="106">
        <f t="shared" si="8"/>
        <v>-4242</v>
      </c>
      <c r="E39" s="106">
        <v>-607</v>
      </c>
      <c r="F39" s="106">
        <v>-4227</v>
      </c>
      <c r="G39" s="191">
        <v>0</v>
      </c>
      <c r="H39" s="191">
        <v>-5251</v>
      </c>
      <c r="I39" s="106">
        <f t="shared" si="9"/>
        <v>-4173</v>
      </c>
      <c r="J39" s="106">
        <v>-999</v>
      </c>
      <c r="K39" s="106">
        <v>-79</v>
      </c>
      <c r="L39" s="191">
        <v>0</v>
      </c>
      <c r="M39" s="149"/>
      <c r="N39" s="149"/>
      <c r="O39" s="149"/>
      <c r="P39" s="149"/>
      <c r="Q39" s="149"/>
      <c r="R39" s="149"/>
      <c r="S39" s="149"/>
      <c r="T39" s="149"/>
      <c r="U39" s="149"/>
      <c r="V39" s="149"/>
    </row>
    <row r="40" spans="2:22" ht="18" thickBot="1" thickTop="1">
      <c r="B40" s="60" t="s">
        <v>270</v>
      </c>
      <c r="C40" s="106">
        <v>-69116</v>
      </c>
      <c r="D40" s="106">
        <f t="shared" si="8"/>
        <v>0</v>
      </c>
      <c r="E40" s="106">
        <v>-69116</v>
      </c>
      <c r="F40" s="106">
        <v>0</v>
      </c>
      <c r="G40" s="109">
        <v>0</v>
      </c>
      <c r="H40" s="109">
        <v>-69116</v>
      </c>
      <c r="I40" s="106">
        <f t="shared" si="9"/>
        <v>0</v>
      </c>
      <c r="J40" s="106">
        <v>-69116</v>
      </c>
      <c r="K40" s="106">
        <v>0</v>
      </c>
      <c r="L40" s="148">
        <v>0</v>
      </c>
      <c r="M40" s="149"/>
      <c r="N40" s="149"/>
      <c r="O40" s="149"/>
      <c r="P40" s="149"/>
      <c r="Q40" s="149"/>
      <c r="R40" s="149"/>
      <c r="S40" s="149"/>
      <c r="T40" s="149"/>
      <c r="U40" s="149"/>
      <c r="V40" s="149"/>
    </row>
    <row r="41" spans="2:22" ht="18" thickBot="1" thickTop="1">
      <c r="B41" s="55" t="s">
        <v>83</v>
      </c>
      <c r="C41" s="142">
        <f aca="true" t="shared" si="10" ref="C41:L41">SUM(C34:C40)</f>
        <v>97570</v>
      </c>
      <c r="D41" s="142">
        <f>SUM(D34:D40)</f>
        <v>-23027</v>
      </c>
      <c r="E41" s="142">
        <f t="shared" si="10"/>
        <v>129219</v>
      </c>
      <c r="F41" s="142">
        <f t="shared" si="10"/>
        <v>-27515</v>
      </c>
      <c r="G41" s="142">
        <f t="shared" si="10"/>
        <v>18893</v>
      </c>
      <c r="H41" s="142">
        <f t="shared" si="10"/>
        <v>374556</v>
      </c>
      <c r="I41" s="142">
        <f>SUM(I34:I40)</f>
        <v>-21924</v>
      </c>
      <c r="J41" s="142">
        <f t="shared" si="10"/>
        <v>-71755</v>
      </c>
      <c r="K41" s="142">
        <f t="shared" si="10"/>
        <v>-3352</v>
      </c>
      <c r="L41" s="142">
        <f t="shared" si="10"/>
        <v>471587</v>
      </c>
      <c r="M41" s="149"/>
      <c r="N41" s="149"/>
      <c r="O41" s="149"/>
      <c r="P41" s="149"/>
      <c r="Q41" s="149"/>
      <c r="R41" s="149"/>
      <c r="S41" s="149"/>
      <c r="T41" s="149"/>
      <c r="U41" s="149"/>
      <c r="V41" s="149"/>
    </row>
    <row r="42" spans="2:22" ht="18" thickBot="1" thickTop="1">
      <c r="B42" s="55" t="s">
        <v>84</v>
      </c>
      <c r="C42" s="142">
        <f aca="true" t="shared" si="11" ref="C42:L42">C22+C32+C41</f>
        <v>266494</v>
      </c>
      <c r="D42" s="142">
        <f>D22+D32+D41</f>
        <v>90537</v>
      </c>
      <c r="E42" s="142">
        <f t="shared" si="11"/>
        <v>211910</v>
      </c>
      <c r="F42" s="142">
        <f t="shared" si="11"/>
        <v>76038</v>
      </c>
      <c r="G42" s="104">
        <f t="shared" si="11"/>
        <v>-111991</v>
      </c>
      <c r="H42" s="142">
        <f t="shared" si="11"/>
        <v>35100</v>
      </c>
      <c r="I42" s="142">
        <f>I22+I32+I41</f>
        <v>1471</v>
      </c>
      <c r="J42" s="142">
        <v>38777</v>
      </c>
      <c r="K42" s="142">
        <f t="shared" si="11"/>
        <v>112230</v>
      </c>
      <c r="L42" s="142">
        <f t="shared" si="11"/>
        <v>-117378</v>
      </c>
      <c r="M42" s="149"/>
      <c r="N42" s="149"/>
      <c r="O42" s="149"/>
      <c r="P42" s="149"/>
      <c r="Q42" s="149"/>
      <c r="R42" s="149"/>
      <c r="S42" s="149"/>
      <c r="T42" s="149"/>
      <c r="U42" s="149"/>
      <c r="V42" s="149"/>
    </row>
    <row r="43" spans="2:22" ht="18" thickBot="1" thickTop="1">
      <c r="B43" s="58" t="s">
        <v>142</v>
      </c>
      <c r="C43" s="106">
        <v>2617</v>
      </c>
      <c r="D43" s="106">
        <f>C43-E43-F43-G43</f>
        <v>3654</v>
      </c>
      <c r="E43" s="106">
        <v>-1666</v>
      </c>
      <c r="F43" s="106">
        <v>629</v>
      </c>
      <c r="G43" s="106">
        <v>0</v>
      </c>
      <c r="H43" s="106">
        <v>-2920</v>
      </c>
      <c r="I43" s="106">
        <f>H43-J43-K43-L43</f>
        <v>143</v>
      </c>
      <c r="J43" s="106">
        <v>0</v>
      </c>
      <c r="K43" s="106">
        <v>0</v>
      </c>
      <c r="L43" s="144">
        <v>-3063</v>
      </c>
      <c r="M43" s="149"/>
      <c r="N43" s="149"/>
      <c r="O43" s="149"/>
      <c r="P43" s="149"/>
      <c r="Q43" s="149"/>
      <c r="R43" s="149"/>
      <c r="S43" s="149"/>
      <c r="T43" s="149"/>
      <c r="U43" s="149"/>
      <c r="V43" s="149"/>
    </row>
    <row r="44" spans="2:22" ht="18" thickBot="1" thickTop="1">
      <c r="B44" s="55" t="s">
        <v>24</v>
      </c>
      <c r="C44" s="104">
        <f>G44</f>
        <v>271683</v>
      </c>
      <c r="D44" s="104">
        <f>E45</f>
        <v>446603</v>
      </c>
      <c r="E44" s="104">
        <f>F45</f>
        <v>236359</v>
      </c>
      <c r="F44" s="104">
        <f>G45</f>
        <v>159692</v>
      </c>
      <c r="G44" s="104">
        <v>271683</v>
      </c>
      <c r="H44" s="104">
        <v>239503</v>
      </c>
      <c r="I44" s="104">
        <f>J45</f>
        <v>270069</v>
      </c>
      <c r="J44" s="104">
        <v>231292</v>
      </c>
      <c r="K44" s="104">
        <f>L45</f>
        <v>119062</v>
      </c>
      <c r="L44" s="142">
        <v>239503</v>
      </c>
      <c r="M44" s="149"/>
      <c r="N44" s="149"/>
      <c r="O44" s="149"/>
      <c r="P44" s="149"/>
      <c r="Q44" s="149"/>
      <c r="R44" s="149"/>
      <c r="S44" s="149"/>
      <c r="T44" s="149"/>
      <c r="U44" s="149"/>
      <c r="V44" s="149"/>
    </row>
    <row r="45" spans="2:22" ht="18" thickBot="1" thickTop="1">
      <c r="B45" s="55" t="s">
        <v>85</v>
      </c>
      <c r="C45" s="142">
        <f aca="true" t="shared" si="12" ref="C45:L45">SUM(C42:C44)</f>
        <v>540794</v>
      </c>
      <c r="D45" s="142">
        <f t="shared" si="12"/>
        <v>540794</v>
      </c>
      <c r="E45" s="142">
        <f t="shared" si="12"/>
        <v>446603</v>
      </c>
      <c r="F45" s="142">
        <f>SUM(F42:F44)</f>
        <v>236359</v>
      </c>
      <c r="G45" s="104">
        <f>SUM(G42:G44)</f>
        <v>159692</v>
      </c>
      <c r="H45" s="142">
        <f t="shared" si="12"/>
        <v>271683</v>
      </c>
      <c r="I45" s="142">
        <f t="shared" si="12"/>
        <v>271683</v>
      </c>
      <c r="J45" s="142">
        <f t="shared" si="12"/>
        <v>270069</v>
      </c>
      <c r="K45" s="142">
        <f t="shared" si="12"/>
        <v>231292</v>
      </c>
      <c r="L45" s="142">
        <f t="shared" si="12"/>
        <v>119062</v>
      </c>
      <c r="M45" s="149"/>
      <c r="N45" s="149"/>
      <c r="O45" s="149"/>
      <c r="P45" s="149"/>
      <c r="Q45" s="149"/>
      <c r="R45" s="149"/>
      <c r="S45" s="149"/>
      <c r="T45" s="149"/>
      <c r="U45" s="149"/>
      <c r="V45" s="149"/>
    </row>
    <row r="46" spans="3:15" ht="16.5" thickTop="1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22"/>
      <c r="O46" s="124"/>
    </row>
    <row r="47" spans="3:15" ht="15.75">
      <c r="C47" s="92"/>
      <c r="D47" s="92"/>
      <c r="E47" s="92"/>
      <c r="F47" s="92"/>
      <c r="G47" s="92"/>
      <c r="H47" s="92"/>
      <c r="I47" s="92"/>
      <c r="J47" s="92"/>
      <c r="K47" s="92"/>
      <c r="M47" s="122"/>
      <c r="O47" s="124"/>
    </row>
    <row r="48" spans="13:15" ht="15.75">
      <c r="M48" s="122"/>
      <c r="O48" s="124"/>
    </row>
    <row r="49" ht="15.75">
      <c r="O49" s="124"/>
    </row>
    <row r="50" ht="15.75">
      <c r="O50" s="124"/>
    </row>
    <row r="51" ht="15.75">
      <c r="O51" s="124"/>
    </row>
    <row r="52" ht="15.75">
      <c r="O52" s="124"/>
    </row>
    <row r="53" ht="15.75">
      <c r="O53" s="124"/>
    </row>
    <row r="54" ht="15.75">
      <c r="O54" s="124"/>
    </row>
    <row r="55" ht="15.75">
      <c r="O55" s="124"/>
    </row>
    <row r="56" ht="15.75">
      <c r="O56" s="124"/>
    </row>
    <row r="57" ht="15.75">
      <c r="O57" s="124"/>
    </row>
    <row r="58" ht="15.75">
      <c r="O58" s="124"/>
    </row>
    <row r="59" ht="15.75">
      <c r="O59" s="124"/>
    </row>
    <row r="60" ht="15.75">
      <c r="O60" s="124"/>
    </row>
    <row r="61" ht="15.75">
      <c r="O61" s="124"/>
    </row>
    <row r="62" ht="15.75">
      <c r="O62" s="124"/>
    </row>
    <row r="63" ht="15.75">
      <c r="O63" s="124"/>
    </row>
    <row r="64" ht="15.75">
      <c r="O64" s="124"/>
    </row>
    <row r="65" ht="15.75">
      <c r="O65" s="124"/>
    </row>
    <row r="66" ht="15.75">
      <c r="O66" s="124"/>
    </row>
  </sheetData>
  <sheetProtection/>
  <hyperlinks>
    <hyperlink ref="A1" location="'Spis treści'!A1" display="Spis treści"/>
  </hyperlinks>
  <printOptions/>
  <pageMargins left="0.7480314960629921" right="0.7480314960629921" top="0.984251968503937" bottom="0.984251968503937" header="0.5118110236220472" footer="0.5118110236220472"/>
  <pageSetup orientation="portrait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5" sqref="E5"/>
    </sheetView>
  </sheetViews>
  <sheetFormatPr defaultColWidth="10.875" defaultRowHeight="15.75" outlineLevelCol="1"/>
  <cols>
    <col min="1" max="1" width="5.00390625" style="30" customWidth="1"/>
    <col min="2" max="2" width="55.125" style="24" customWidth="1"/>
    <col min="3" max="6" width="17.125" style="30" customWidth="1"/>
    <col min="7" max="7" width="3.625" style="30" customWidth="1"/>
    <col min="8" max="11" width="17.125" style="30" customWidth="1"/>
    <col min="12" max="12" width="3.625" style="30" customWidth="1"/>
    <col min="13" max="16" width="17.125" style="30" customWidth="1" outlineLevel="1"/>
    <col min="17" max="17" width="3.625" style="30" customWidth="1" outlineLevel="1"/>
    <col min="18" max="21" width="17.125" style="30" customWidth="1" outlineLevel="1"/>
    <col min="22" max="22" width="3.625" style="30" customWidth="1" outlineLevel="1"/>
    <col min="23" max="25" width="15.125" style="30" customWidth="1" outlineLevel="1"/>
    <col min="26" max="26" width="17.125" style="30" customWidth="1" outlineLevel="1"/>
    <col min="27" max="27" width="3.625" style="30" customWidth="1"/>
    <col min="28" max="16384" width="10.875" style="30" customWidth="1"/>
  </cols>
  <sheetData>
    <row r="1" spans="1:4" ht="15.75">
      <c r="A1" s="111" t="s">
        <v>9</v>
      </c>
      <c r="C1" s="53"/>
      <c r="D1" s="53"/>
    </row>
    <row r="2" ht="12">
      <c r="A2" s="112"/>
    </row>
    <row r="3" spans="1:2" ht="18.75" thickBot="1">
      <c r="A3" s="112"/>
      <c r="B3" s="15" t="s">
        <v>175</v>
      </c>
    </row>
    <row r="4" spans="2:26" ht="16.5" customHeight="1" thickBot="1" thickTop="1">
      <c r="B4" s="241"/>
      <c r="C4" s="243" t="s">
        <v>95</v>
      </c>
      <c r="D4" s="244"/>
      <c r="E4" s="254"/>
      <c r="F4" s="252" t="s">
        <v>307</v>
      </c>
      <c r="H4" s="244" t="s">
        <v>95</v>
      </c>
      <c r="I4" s="244"/>
      <c r="J4" s="254"/>
      <c r="K4" s="252" t="s">
        <v>305</v>
      </c>
      <c r="M4" s="244" t="s">
        <v>95</v>
      </c>
      <c r="N4" s="244"/>
      <c r="O4" s="254"/>
      <c r="P4" s="252" t="s">
        <v>271</v>
      </c>
      <c r="R4" s="244" t="s">
        <v>95</v>
      </c>
      <c r="S4" s="244"/>
      <c r="T4" s="254"/>
      <c r="U4" s="252" t="s">
        <v>226</v>
      </c>
      <c r="W4" s="244" t="s">
        <v>95</v>
      </c>
      <c r="X4" s="244"/>
      <c r="Y4" s="254"/>
      <c r="Z4" s="252" t="s">
        <v>194</v>
      </c>
    </row>
    <row r="5" spans="2:26" ht="49.5" thickBot="1" thickTop="1">
      <c r="B5" s="242"/>
      <c r="C5" s="171" t="s">
        <v>96</v>
      </c>
      <c r="D5" s="171" t="s">
        <v>97</v>
      </c>
      <c r="E5" s="171" t="s">
        <v>98</v>
      </c>
      <c r="F5" s="253"/>
      <c r="H5" s="221" t="s">
        <v>96</v>
      </c>
      <c r="I5" s="221" t="s">
        <v>97</v>
      </c>
      <c r="J5" s="221" t="s">
        <v>98</v>
      </c>
      <c r="K5" s="253"/>
      <c r="M5" s="199" t="s">
        <v>96</v>
      </c>
      <c r="N5" s="199" t="s">
        <v>97</v>
      </c>
      <c r="O5" s="199" t="s">
        <v>98</v>
      </c>
      <c r="P5" s="253"/>
      <c r="R5" s="171" t="s">
        <v>96</v>
      </c>
      <c r="S5" s="171" t="s">
        <v>97</v>
      </c>
      <c r="T5" s="171" t="s">
        <v>98</v>
      </c>
      <c r="U5" s="253"/>
      <c r="W5" s="25" t="s">
        <v>96</v>
      </c>
      <c r="X5" s="25" t="s">
        <v>97</v>
      </c>
      <c r="Y5" s="25" t="s">
        <v>98</v>
      </c>
      <c r="Z5" s="253"/>
    </row>
    <row r="6" spans="2:38" ht="16.5" customHeight="1" thickTop="1">
      <c r="B6" s="87" t="s">
        <v>148</v>
      </c>
      <c r="C6" s="88">
        <f>C7</f>
        <v>1059040</v>
      </c>
      <c r="D6" s="88">
        <f>D7</f>
        <v>292281</v>
      </c>
      <c r="E6" s="88">
        <f>E7</f>
        <v>31558</v>
      </c>
      <c r="F6" s="88">
        <f>SUM(C6:E6)</f>
        <v>1382879</v>
      </c>
      <c r="G6" s="140"/>
      <c r="H6" s="88">
        <f>H7</f>
        <v>263905</v>
      </c>
      <c r="I6" s="88">
        <f>I7</f>
        <v>74295</v>
      </c>
      <c r="J6" s="88">
        <f>J7</f>
        <v>8431.09253999998</v>
      </c>
      <c r="K6" s="88">
        <f>SUM(H6:J6)</f>
        <v>346631.09254</v>
      </c>
      <c r="L6" s="140"/>
      <c r="M6" s="88">
        <f>M7</f>
        <v>300742</v>
      </c>
      <c r="N6" s="88">
        <f>N7</f>
        <v>87338</v>
      </c>
      <c r="O6" s="88">
        <f>O7</f>
        <v>8294</v>
      </c>
      <c r="P6" s="88">
        <f>SUM(M6:O6)</f>
        <v>396374</v>
      </c>
      <c r="Q6" s="140"/>
      <c r="R6" s="88">
        <f>R7</f>
        <v>299710</v>
      </c>
      <c r="S6" s="88">
        <f>S7</f>
        <v>84338</v>
      </c>
      <c r="T6" s="88">
        <f>T7</f>
        <v>8611.90746000002</v>
      </c>
      <c r="U6" s="88">
        <f>SUM(R6:T6)</f>
        <v>392659.90746</v>
      </c>
      <c r="W6" s="88">
        <f>W7</f>
        <v>194683</v>
      </c>
      <c r="X6" s="88">
        <f>X7</f>
        <v>46310</v>
      </c>
      <c r="Y6" s="88">
        <f>Y7</f>
        <v>6221</v>
      </c>
      <c r="Z6" s="88">
        <f>SUM(W6:Y6)</f>
        <v>247214</v>
      </c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2:38" ht="16.5" customHeight="1" thickBot="1">
      <c r="B7" s="82" t="s">
        <v>100</v>
      </c>
      <c r="C7" s="78">
        <v>1059040</v>
      </c>
      <c r="D7" s="78">
        <v>292281</v>
      </c>
      <c r="E7" s="78">
        <v>31558</v>
      </c>
      <c r="F7" s="78">
        <f aca="true" t="shared" si="0" ref="F7:F18">SUM(C7:E7)</f>
        <v>1382879</v>
      </c>
      <c r="G7" s="113"/>
      <c r="H7" s="78">
        <f>C7-M7-R7-W7</f>
        <v>263905</v>
      </c>
      <c r="I7" s="78">
        <f>D7-N7-S7-X7</f>
        <v>74295</v>
      </c>
      <c r="J7" s="78">
        <f>E7-O7-T7-Y7</f>
        <v>8431.09253999998</v>
      </c>
      <c r="K7" s="78">
        <f aca="true" t="shared" si="1" ref="K7:K13">SUM(H7:J7)</f>
        <v>346631.09254</v>
      </c>
      <c r="L7" s="113"/>
      <c r="M7" s="78">
        <v>300742</v>
      </c>
      <c r="N7" s="78">
        <v>87338</v>
      </c>
      <c r="O7" s="78">
        <v>8294</v>
      </c>
      <c r="P7" s="78">
        <f aca="true" t="shared" si="2" ref="P7:P13">SUM(M7:O7)</f>
        <v>396374</v>
      </c>
      <c r="Q7" s="113"/>
      <c r="R7" s="78">
        <v>299710</v>
      </c>
      <c r="S7" s="78">
        <v>84338</v>
      </c>
      <c r="T7" s="78">
        <v>8611.90746000002</v>
      </c>
      <c r="U7" s="78">
        <f aca="true" t="shared" si="3" ref="U7:U18">SUM(R7:T7)</f>
        <v>392659.90746</v>
      </c>
      <c r="V7" s="113"/>
      <c r="W7" s="78">
        <v>194683</v>
      </c>
      <c r="X7" s="78">
        <v>46310</v>
      </c>
      <c r="Y7" s="78">
        <v>6221</v>
      </c>
      <c r="Z7" s="78">
        <f aca="true" t="shared" si="4" ref="Z7:Z20">SUM(W7:Y7)</f>
        <v>247214</v>
      </c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</row>
    <row r="8" spans="2:38" ht="16.5" customHeight="1" thickBot="1" thickTop="1">
      <c r="B8" s="79" t="s">
        <v>101</v>
      </c>
      <c r="C8" s="88">
        <v>421981</v>
      </c>
      <c r="D8" s="88">
        <v>144365</v>
      </c>
      <c r="E8" s="88">
        <v>-77130</v>
      </c>
      <c r="F8" s="73">
        <f t="shared" si="0"/>
        <v>489216</v>
      </c>
      <c r="G8" s="140"/>
      <c r="H8" s="88">
        <f>C8-M8-R8-W8</f>
        <v>99808</v>
      </c>
      <c r="I8" s="88">
        <f>D8-N8-S8-X8</f>
        <v>34414</v>
      </c>
      <c r="J8" s="88">
        <f>E8-O8-T8-Y8</f>
        <v>-21895</v>
      </c>
      <c r="K8" s="73">
        <f t="shared" si="1"/>
        <v>112327</v>
      </c>
      <c r="L8" s="140"/>
      <c r="M8" s="88">
        <v>133668</v>
      </c>
      <c r="N8" s="88">
        <v>46913</v>
      </c>
      <c r="O8" s="88">
        <v>-17020</v>
      </c>
      <c r="P8" s="73">
        <f t="shared" si="2"/>
        <v>163561</v>
      </c>
      <c r="Q8" s="140"/>
      <c r="R8" s="73">
        <v>136109</v>
      </c>
      <c r="S8" s="73">
        <v>45522</v>
      </c>
      <c r="T8" s="73">
        <v>-19726</v>
      </c>
      <c r="U8" s="73">
        <f t="shared" si="3"/>
        <v>161905</v>
      </c>
      <c r="V8" s="113"/>
      <c r="W8" s="73">
        <v>52396</v>
      </c>
      <c r="X8" s="73">
        <v>17516</v>
      </c>
      <c r="Y8" s="73">
        <v>-18489</v>
      </c>
      <c r="Z8" s="73">
        <f t="shared" si="4"/>
        <v>51423</v>
      </c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</row>
    <row r="9" spans="2:38" ht="16.5" customHeight="1" thickBot="1" thickTop="1">
      <c r="B9" s="79" t="s">
        <v>38</v>
      </c>
      <c r="C9" s="88">
        <v>337214</v>
      </c>
      <c r="D9" s="88">
        <v>130931</v>
      </c>
      <c r="E9" s="88">
        <v>-78532</v>
      </c>
      <c r="F9" s="73">
        <f t="shared" si="0"/>
        <v>389613</v>
      </c>
      <c r="G9" s="140"/>
      <c r="H9" s="88">
        <f>C9-M9-R9-W9</f>
        <v>78033</v>
      </c>
      <c r="I9" s="88">
        <f>D9-N9-S9-X9</f>
        <v>30955</v>
      </c>
      <c r="J9" s="88">
        <f>E9-O9-T9-Y9</f>
        <v>-22187</v>
      </c>
      <c r="K9" s="73">
        <f t="shared" si="1"/>
        <v>86801</v>
      </c>
      <c r="L9" s="140"/>
      <c r="M9" s="88">
        <v>112426</v>
      </c>
      <c r="N9" s="88">
        <v>43497</v>
      </c>
      <c r="O9" s="88">
        <v>-17400</v>
      </c>
      <c r="P9" s="73">
        <f t="shared" si="2"/>
        <v>138523</v>
      </c>
      <c r="Q9" s="140"/>
      <c r="R9" s="73">
        <v>115770</v>
      </c>
      <c r="S9" s="73">
        <v>42054</v>
      </c>
      <c r="T9" s="73">
        <v>-20083</v>
      </c>
      <c r="U9" s="73">
        <f t="shared" si="3"/>
        <v>137741</v>
      </c>
      <c r="V9" s="113"/>
      <c r="W9" s="73">
        <v>30985</v>
      </c>
      <c r="X9" s="73">
        <v>14425</v>
      </c>
      <c r="Y9" s="73">
        <v>-18862</v>
      </c>
      <c r="Z9" s="73">
        <f t="shared" si="4"/>
        <v>26548</v>
      </c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</row>
    <row r="10" spans="2:38" ht="16.5" customHeight="1" thickBot="1" thickTop="1">
      <c r="B10" s="82" t="s">
        <v>14</v>
      </c>
      <c r="C10" s="78">
        <v>-105106</v>
      </c>
      <c r="D10" s="78">
        <v>-39236</v>
      </c>
      <c r="E10" s="78">
        <v>-3862</v>
      </c>
      <c r="F10" s="78">
        <f t="shared" si="0"/>
        <v>-148204</v>
      </c>
      <c r="G10" s="140"/>
      <c r="H10" s="78">
        <f>C10-M10-R10-W10</f>
        <v>-27213</v>
      </c>
      <c r="I10" s="78">
        <f>D10-N10-S10-X10</f>
        <v>-10200</v>
      </c>
      <c r="J10" s="78">
        <f>E10-O10-T10-Y10</f>
        <v>-950</v>
      </c>
      <c r="K10" s="78">
        <f t="shared" si="1"/>
        <v>-38363</v>
      </c>
      <c r="L10" s="140"/>
      <c r="M10" s="78">
        <v>-26044</v>
      </c>
      <c r="N10" s="78">
        <v>-9990</v>
      </c>
      <c r="O10" s="78">
        <v>-955</v>
      </c>
      <c r="P10" s="78">
        <f t="shared" si="2"/>
        <v>-36989</v>
      </c>
      <c r="Q10" s="140"/>
      <c r="R10" s="78">
        <v>-26365</v>
      </c>
      <c r="S10" s="78">
        <v>-9883</v>
      </c>
      <c r="T10" s="78">
        <v>-1007</v>
      </c>
      <c r="U10" s="78">
        <f t="shared" si="3"/>
        <v>-37255</v>
      </c>
      <c r="V10" s="113"/>
      <c r="W10" s="78">
        <v>-25484</v>
      </c>
      <c r="X10" s="78">
        <v>-9163</v>
      </c>
      <c r="Y10" s="28">
        <v>-950</v>
      </c>
      <c r="Z10" s="78">
        <f t="shared" si="4"/>
        <v>-35597</v>
      </c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</row>
    <row r="11" spans="2:38" ht="16.5" customHeight="1" thickBot="1" thickTop="1">
      <c r="B11" s="79" t="s">
        <v>102</v>
      </c>
      <c r="C11" s="73">
        <f>SUM(C9:C10)</f>
        <v>232108</v>
      </c>
      <c r="D11" s="73">
        <f>SUM(D9:D10)</f>
        <v>91695</v>
      </c>
      <c r="E11" s="73">
        <f>SUM(E9:E10)</f>
        <v>-82394</v>
      </c>
      <c r="F11" s="73">
        <f t="shared" si="0"/>
        <v>241409</v>
      </c>
      <c r="G11" s="140"/>
      <c r="H11" s="73">
        <f>SUM(H9:H10)</f>
        <v>50820</v>
      </c>
      <c r="I11" s="73">
        <f>SUM(I9:I10)</f>
        <v>20755</v>
      </c>
      <c r="J11" s="73">
        <f>SUM(J9:J10)</f>
        <v>-23137</v>
      </c>
      <c r="K11" s="73">
        <f t="shared" si="1"/>
        <v>48438</v>
      </c>
      <c r="L11" s="140"/>
      <c r="M11" s="73">
        <f>SUM(M9:M10)</f>
        <v>86382</v>
      </c>
      <c r="N11" s="73">
        <f>SUM(N9:N10)</f>
        <v>33507</v>
      </c>
      <c r="O11" s="73">
        <f>SUM(O9:O10)</f>
        <v>-18355</v>
      </c>
      <c r="P11" s="73">
        <f t="shared" si="2"/>
        <v>101534</v>
      </c>
      <c r="Q11" s="140"/>
      <c r="R11" s="73">
        <f>SUM(R9:R10)</f>
        <v>89405</v>
      </c>
      <c r="S11" s="73">
        <f>SUM(S9:S10)</f>
        <v>32171</v>
      </c>
      <c r="T11" s="73">
        <f>SUM(T9:T10)</f>
        <v>-21090</v>
      </c>
      <c r="U11" s="73">
        <f t="shared" si="3"/>
        <v>100486</v>
      </c>
      <c r="V11" s="113"/>
      <c r="W11" s="73">
        <f>SUM(W9:W10)</f>
        <v>5501</v>
      </c>
      <c r="X11" s="73">
        <f>SUM(X9:X10)</f>
        <v>5262</v>
      </c>
      <c r="Y11" s="73">
        <f>SUM(Y9:Y10)</f>
        <v>-19812</v>
      </c>
      <c r="Z11" s="73">
        <f t="shared" si="4"/>
        <v>-9049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</row>
    <row r="12" spans="2:38" ht="16.5" customHeight="1" thickBot="1" thickTop="1">
      <c r="B12" s="82" t="s">
        <v>103</v>
      </c>
      <c r="C12" s="78">
        <v>0</v>
      </c>
      <c r="D12" s="78">
        <v>0</v>
      </c>
      <c r="E12" s="78">
        <v>23068</v>
      </c>
      <c r="F12" s="78">
        <f t="shared" si="0"/>
        <v>23068</v>
      </c>
      <c r="G12" s="140"/>
      <c r="H12" s="78">
        <f>C12-M12-R12-W12</f>
        <v>0</v>
      </c>
      <c r="I12" s="78">
        <f>D12-N12-S12-X12</f>
        <v>0</v>
      </c>
      <c r="J12" s="78">
        <f>E12-O12-T12-Y12</f>
        <v>19697</v>
      </c>
      <c r="K12" s="78">
        <f t="shared" si="1"/>
        <v>19697</v>
      </c>
      <c r="L12" s="140"/>
      <c r="M12" s="78">
        <v>0</v>
      </c>
      <c r="N12" s="78">
        <v>0</v>
      </c>
      <c r="O12" s="78">
        <v>3285</v>
      </c>
      <c r="P12" s="78">
        <f t="shared" si="2"/>
        <v>3285</v>
      </c>
      <c r="Q12" s="140"/>
      <c r="R12" s="78">
        <v>0</v>
      </c>
      <c r="S12" s="78">
        <v>0</v>
      </c>
      <c r="T12" s="78">
        <v>229</v>
      </c>
      <c r="U12" s="78">
        <f t="shared" si="3"/>
        <v>229</v>
      </c>
      <c r="V12" s="113"/>
      <c r="W12" s="78">
        <v>0</v>
      </c>
      <c r="X12" s="78">
        <v>0</v>
      </c>
      <c r="Y12" s="78">
        <v>-143</v>
      </c>
      <c r="Z12" s="78">
        <f t="shared" si="4"/>
        <v>-143</v>
      </c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</row>
    <row r="13" spans="2:38" ht="16.5" customHeight="1" thickBot="1" thickTop="1">
      <c r="B13" s="79" t="s">
        <v>104</v>
      </c>
      <c r="C13" s="73">
        <f>SUM(C11:C12)</f>
        <v>232108</v>
      </c>
      <c r="D13" s="73">
        <f>SUM(D11:D12)</f>
        <v>91695</v>
      </c>
      <c r="E13" s="73">
        <f>SUM(E11:E12)</f>
        <v>-59326</v>
      </c>
      <c r="F13" s="73">
        <f t="shared" si="0"/>
        <v>264477</v>
      </c>
      <c r="G13" s="140"/>
      <c r="H13" s="73">
        <f>SUM(H11:H12)</f>
        <v>50820</v>
      </c>
      <c r="I13" s="73">
        <f>SUM(I11:I12)</f>
        <v>20755</v>
      </c>
      <c r="J13" s="73">
        <f>SUM(J11:J12)</f>
        <v>-3440</v>
      </c>
      <c r="K13" s="73">
        <f t="shared" si="1"/>
        <v>68135</v>
      </c>
      <c r="L13" s="140"/>
      <c r="M13" s="73">
        <f>SUM(M11:M12)</f>
        <v>86382</v>
      </c>
      <c r="N13" s="73">
        <f>SUM(N11:N12)</f>
        <v>33507</v>
      </c>
      <c r="O13" s="73">
        <f>SUM(O11:O12)</f>
        <v>-15070</v>
      </c>
      <c r="P13" s="73">
        <f t="shared" si="2"/>
        <v>104819</v>
      </c>
      <c r="Q13" s="140"/>
      <c r="R13" s="73">
        <f>SUM(R11:R12)</f>
        <v>89405</v>
      </c>
      <c r="S13" s="73">
        <f>SUM(S11:S12)</f>
        <v>32171</v>
      </c>
      <c r="T13" s="73">
        <f>SUM(T11:T12)</f>
        <v>-20861</v>
      </c>
      <c r="U13" s="73">
        <f t="shared" si="3"/>
        <v>100715</v>
      </c>
      <c r="V13" s="113"/>
      <c r="W13" s="73">
        <f>SUM(W11:W12)</f>
        <v>5501</v>
      </c>
      <c r="X13" s="73">
        <f>SUM(X11:X12)</f>
        <v>5262</v>
      </c>
      <c r="Y13" s="73">
        <f>SUM(Y11:Y12)</f>
        <v>-19955</v>
      </c>
      <c r="Z13" s="73">
        <f t="shared" si="4"/>
        <v>-9192</v>
      </c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</row>
    <row r="14" spans="2:38" ht="16.5" customHeight="1" thickBot="1" thickTop="1">
      <c r="B14" s="82" t="s">
        <v>151</v>
      </c>
      <c r="C14" s="78">
        <v>0</v>
      </c>
      <c r="D14" s="78">
        <v>0</v>
      </c>
      <c r="E14" s="78">
        <v>5108</v>
      </c>
      <c r="F14" s="78">
        <f>SUM(C14:E14)</f>
        <v>5108</v>
      </c>
      <c r="G14" s="140"/>
      <c r="H14" s="78">
        <f>C14-M14-R14-W14</f>
        <v>0</v>
      </c>
      <c r="I14" s="78">
        <f>D14-N14-S14-X14</f>
        <v>0</v>
      </c>
      <c r="J14" s="78">
        <f>E14-O14-T14-Y14</f>
        <v>5108</v>
      </c>
      <c r="K14" s="78">
        <f>SUM(H14:J14)</f>
        <v>5108</v>
      </c>
      <c r="L14" s="140"/>
      <c r="M14" s="78">
        <v>0</v>
      </c>
      <c r="N14" s="78">
        <v>0</v>
      </c>
      <c r="O14" s="78">
        <v>0</v>
      </c>
      <c r="P14" s="78">
        <f>SUM(M14:O14)</f>
        <v>0</v>
      </c>
      <c r="Q14" s="140"/>
      <c r="R14" s="78">
        <v>0</v>
      </c>
      <c r="S14" s="78">
        <v>0</v>
      </c>
      <c r="T14" s="78">
        <v>0</v>
      </c>
      <c r="U14" s="78">
        <f>SUM(R14:T14)</f>
        <v>0</v>
      </c>
      <c r="V14" s="113"/>
      <c r="W14" s="78">
        <v>0</v>
      </c>
      <c r="X14" s="78">
        <v>0</v>
      </c>
      <c r="Y14" s="78">
        <v>0</v>
      </c>
      <c r="Z14" s="78">
        <f>SUM(W14:Y14)</f>
        <v>0</v>
      </c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</row>
    <row r="15" spans="2:38" ht="16.5" customHeight="1" thickBot="1" thickTop="1">
      <c r="B15" s="82" t="s">
        <v>105</v>
      </c>
      <c r="C15" s="78">
        <v>496</v>
      </c>
      <c r="D15" s="78">
        <v>-1243</v>
      </c>
      <c r="E15" s="78">
        <v>-11810</v>
      </c>
      <c r="F15" s="78">
        <f>SUM(C15:E15)</f>
        <v>-12557</v>
      </c>
      <c r="G15" s="140"/>
      <c r="H15" s="78">
        <f>C15-M15-R15-W15</f>
        <v>1558</v>
      </c>
      <c r="I15" s="78">
        <f>D15-N15-S15-X15</f>
        <v>-524</v>
      </c>
      <c r="J15" s="78">
        <f>E15-O15-T15-Y15</f>
        <v>-711.0000000000009</v>
      </c>
      <c r="K15" s="78">
        <f>SUM(H15:J15)</f>
        <v>322.9999999999991</v>
      </c>
      <c r="L15" s="140"/>
      <c r="M15" s="78">
        <v>-292</v>
      </c>
      <c r="N15" s="78">
        <v>-247</v>
      </c>
      <c r="O15" s="78">
        <v>-5742.999999999999</v>
      </c>
      <c r="P15" s="78">
        <f>SUM(M15:O15)</f>
        <v>-6281.999999999999</v>
      </c>
      <c r="Q15" s="140"/>
      <c r="R15" s="78">
        <v>-517</v>
      </c>
      <c r="S15" s="78">
        <v>-266</v>
      </c>
      <c r="T15" s="78">
        <v>335.9958280000001</v>
      </c>
      <c r="U15" s="78">
        <f>SUM(R15:T15)</f>
        <v>-447.0041719999999</v>
      </c>
      <c r="V15" s="113"/>
      <c r="W15" s="78">
        <v>-253</v>
      </c>
      <c r="X15" s="78">
        <v>-206</v>
      </c>
      <c r="Y15" s="78">
        <v>-5691.995828</v>
      </c>
      <c r="Z15" s="78">
        <f>SUM(W15:Y15)</f>
        <v>-6150.995828</v>
      </c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</row>
    <row r="16" spans="2:38" ht="16.5" customHeight="1" thickBot="1" thickTop="1">
      <c r="B16" s="82" t="s">
        <v>190</v>
      </c>
      <c r="C16" s="78">
        <v>0</v>
      </c>
      <c r="D16" s="78">
        <v>0</v>
      </c>
      <c r="E16" s="78">
        <v>126</v>
      </c>
      <c r="F16" s="78">
        <f t="shared" si="0"/>
        <v>126</v>
      </c>
      <c r="G16" s="140"/>
      <c r="H16" s="78">
        <f>C16-M16-R16-W16</f>
        <v>0</v>
      </c>
      <c r="I16" s="78">
        <f>D16-N16-S16-X16</f>
        <v>0</v>
      </c>
      <c r="J16" s="78">
        <f>E16-O16-T16-Y16</f>
        <v>-1</v>
      </c>
      <c r="K16" s="78">
        <f>SUM(H16:J16)</f>
        <v>-1</v>
      </c>
      <c r="L16" s="140"/>
      <c r="M16" s="78">
        <v>0</v>
      </c>
      <c r="N16" s="78">
        <v>0</v>
      </c>
      <c r="O16" s="78">
        <v>188</v>
      </c>
      <c r="P16" s="78">
        <f>SUM(M16:O16)</f>
        <v>188</v>
      </c>
      <c r="Q16" s="140"/>
      <c r="R16" s="78">
        <v>0</v>
      </c>
      <c r="S16" s="78">
        <v>0</v>
      </c>
      <c r="T16" s="78">
        <v>106</v>
      </c>
      <c r="U16" s="78">
        <f t="shared" si="3"/>
        <v>106</v>
      </c>
      <c r="V16" s="113"/>
      <c r="W16" s="78">
        <v>0</v>
      </c>
      <c r="X16" s="78">
        <v>0</v>
      </c>
      <c r="Y16" s="78">
        <v>-167</v>
      </c>
      <c r="Z16" s="78">
        <f t="shared" si="4"/>
        <v>-167</v>
      </c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</row>
    <row r="17" spans="2:38" ht="16.5" customHeight="1" thickBot="1" thickTop="1">
      <c r="B17" s="82" t="s">
        <v>8</v>
      </c>
      <c r="C17" s="78">
        <v>0</v>
      </c>
      <c r="D17" s="78">
        <v>0</v>
      </c>
      <c r="E17" s="78">
        <v>-50007</v>
      </c>
      <c r="F17" s="78">
        <f t="shared" si="0"/>
        <v>-50007</v>
      </c>
      <c r="G17" s="140"/>
      <c r="H17" s="78">
        <f>C17-M17-R17-W17</f>
        <v>0</v>
      </c>
      <c r="I17" s="78">
        <f>D17-N17-S17-X17</f>
        <v>0</v>
      </c>
      <c r="J17" s="78">
        <f>E17-O17-T17-Y17</f>
        <v>-17845</v>
      </c>
      <c r="K17" s="78">
        <f>SUM(H17:J17)</f>
        <v>-17845</v>
      </c>
      <c r="L17" s="140"/>
      <c r="M17" s="78">
        <v>0</v>
      </c>
      <c r="N17" s="78">
        <v>0</v>
      </c>
      <c r="O17" s="78">
        <v>-18676</v>
      </c>
      <c r="P17" s="78">
        <f>SUM(M17:O17)</f>
        <v>-18676</v>
      </c>
      <c r="Q17" s="140"/>
      <c r="R17" s="78">
        <v>0</v>
      </c>
      <c r="S17" s="78">
        <v>0</v>
      </c>
      <c r="T17" s="78">
        <v>-15552</v>
      </c>
      <c r="U17" s="78">
        <f t="shared" si="3"/>
        <v>-15552</v>
      </c>
      <c r="V17" s="113"/>
      <c r="W17" s="78">
        <v>0</v>
      </c>
      <c r="X17" s="78">
        <v>0</v>
      </c>
      <c r="Y17" s="78">
        <v>2066</v>
      </c>
      <c r="Z17" s="78">
        <f t="shared" si="4"/>
        <v>2066</v>
      </c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</row>
    <row r="18" spans="2:38" ht="16.5" customHeight="1" thickBot="1" thickTop="1">
      <c r="B18" s="79" t="s">
        <v>11</v>
      </c>
      <c r="C18" s="73">
        <f>SUM(C13:C17)</f>
        <v>232604</v>
      </c>
      <c r="D18" s="73">
        <f>SUM(D13:D17)</f>
        <v>90452</v>
      </c>
      <c r="E18" s="73">
        <f>SUM(E13:E17)</f>
        <v>-115909</v>
      </c>
      <c r="F18" s="73">
        <f t="shared" si="0"/>
        <v>207147</v>
      </c>
      <c r="G18" s="140"/>
      <c r="H18" s="73">
        <f>SUM(H13:H17)</f>
        <v>52378</v>
      </c>
      <c r="I18" s="73">
        <f>SUM(I13:I17)</f>
        <v>20231</v>
      </c>
      <c r="J18" s="73">
        <f>SUM(J13:J17)</f>
        <v>-16889</v>
      </c>
      <c r="K18" s="73">
        <f>SUM(H18:J18)</f>
        <v>55720</v>
      </c>
      <c r="L18" s="140"/>
      <c r="M18" s="73">
        <f>SUM(M13:M17)</f>
        <v>86090</v>
      </c>
      <c r="N18" s="73">
        <f>SUM(N13:N17)</f>
        <v>33260</v>
      </c>
      <c r="O18" s="73">
        <f>SUM(O13:O17)</f>
        <v>-39301</v>
      </c>
      <c r="P18" s="73">
        <f>SUM(M18:O18)</f>
        <v>80049</v>
      </c>
      <c r="Q18" s="140"/>
      <c r="R18" s="73">
        <f>SUM(R13:R17)</f>
        <v>88888</v>
      </c>
      <c r="S18" s="73">
        <f>SUM(S13:S17)</f>
        <v>31905</v>
      </c>
      <c r="T18" s="73">
        <f>SUM(T13:T17)</f>
        <v>-35971.004172</v>
      </c>
      <c r="U18" s="73">
        <f t="shared" si="3"/>
        <v>84821.995828</v>
      </c>
      <c r="V18" s="113"/>
      <c r="W18" s="73">
        <f>SUM(W13:W17)</f>
        <v>5248</v>
      </c>
      <c r="X18" s="73">
        <f>SUM(X13:X17)</f>
        <v>5056</v>
      </c>
      <c r="Y18" s="73">
        <f>SUM(Y13:Y17)</f>
        <v>-23747.995828</v>
      </c>
      <c r="Z18" s="73">
        <f t="shared" si="4"/>
        <v>-13443.995828</v>
      </c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</row>
    <row r="19" spans="2:38" ht="13.5" thickBot="1" thickTop="1">
      <c r="B19" s="83"/>
      <c r="C19" s="89"/>
      <c r="D19" s="89"/>
      <c r="E19" s="89"/>
      <c r="F19" s="89"/>
      <c r="G19" s="113"/>
      <c r="H19" s="89"/>
      <c r="I19" s="89"/>
      <c r="J19" s="89"/>
      <c r="K19" s="89"/>
      <c r="L19" s="113"/>
      <c r="M19" s="89"/>
      <c r="N19" s="89"/>
      <c r="O19" s="89"/>
      <c r="P19" s="89"/>
      <c r="Q19" s="113"/>
      <c r="R19" s="89"/>
      <c r="S19" s="89"/>
      <c r="T19" s="89"/>
      <c r="U19" s="89"/>
      <c r="V19" s="113"/>
      <c r="W19" s="89"/>
      <c r="X19" s="89"/>
      <c r="Y19" s="89"/>
      <c r="Z19" s="89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</row>
    <row r="20" spans="2:38" ht="16.5" customHeight="1" thickBot="1" thickTop="1">
      <c r="B20" s="82" t="s">
        <v>106</v>
      </c>
      <c r="C20" s="78">
        <f>'[2]Nota segmenty'!D24</f>
        <v>241310</v>
      </c>
      <c r="D20" s="78">
        <f>'[2]Nota segmenty'!E24</f>
        <v>52810</v>
      </c>
      <c r="E20" s="78">
        <f>'[2]Nota segmenty'!F24</f>
        <v>6823</v>
      </c>
      <c r="F20" s="90">
        <f>SUM(C20:E20)</f>
        <v>300943</v>
      </c>
      <c r="G20" s="113"/>
      <c r="H20" s="78">
        <f>C20-M20-R20-W20</f>
        <v>52144</v>
      </c>
      <c r="I20" s="78">
        <f>D20-N20-S20-X20</f>
        <v>7255</v>
      </c>
      <c r="J20" s="78">
        <f>E20-O20-T20-Y20</f>
        <v>5202</v>
      </c>
      <c r="K20" s="90">
        <f>SUM(H20:J20)</f>
        <v>64601</v>
      </c>
      <c r="L20" s="113"/>
      <c r="M20" s="78">
        <v>28895</v>
      </c>
      <c r="N20" s="78">
        <v>5797</v>
      </c>
      <c r="O20" s="78">
        <v>832</v>
      </c>
      <c r="P20" s="90">
        <f>SUM(M20:O20)</f>
        <v>35524</v>
      </c>
      <c r="Q20" s="113"/>
      <c r="R20" s="78">
        <v>35797</v>
      </c>
      <c r="S20" s="78">
        <v>20017</v>
      </c>
      <c r="T20" s="78">
        <v>621.8086666666667</v>
      </c>
      <c r="U20" s="90">
        <f>SUM(R20:T20)</f>
        <v>56435.808666666664</v>
      </c>
      <c r="V20" s="113"/>
      <c r="W20" s="90">
        <v>124474</v>
      </c>
      <c r="X20" s="90">
        <v>19741</v>
      </c>
      <c r="Y20" s="90">
        <v>167.19133333333332</v>
      </c>
      <c r="Z20" s="90">
        <f t="shared" si="4"/>
        <v>144382.19133333332</v>
      </c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</row>
    <row r="21" spans="2:30" ht="12.75" thickTop="1">
      <c r="B21" s="91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V21" s="113"/>
      <c r="AA21" s="113"/>
      <c r="AB21" s="113"/>
      <c r="AC21" s="113"/>
      <c r="AD21" s="113"/>
    </row>
    <row r="22" spans="2:30" ht="12.75" thickBot="1">
      <c r="B22" s="91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V22" s="113"/>
      <c r="AA22" s="113"/>
      <c r="AB22" s="113"/>
      <c r="AC22" s="113"/>
      <c r="AD22" s="113"/>
    </row>
    <row r="23" spans="2:30" ht="16.5" customHeight="1" thickBot="1" thickTop="1">
      <c r="B23" s="241"/>
      <c r="C23" s="243" t="s">
        <v>95</v>
      </c>
      <c r="D23" s="244"/>
      <c r="E23" s="254"/>
      <c r="F23" s="252" t="s">
        <v>308</v>
      </c>
      <c r="H23" s="244" t="s">
        <v>95</v>
      </c>
      <c r="I23" s="244"/>
      <c r="J23" s="254"/>
      <c r="K23" s="252" t="s">
        <v>306</v>
      </c>
      <c r="M23" s="244" t="s">
        <v>95</v>
      </c>
      <c r="N23" s="244"/>
      <c r="O23" s="254"/>
      <c r="P23" s="252" t="s">
        <v>272</v>
      </c>
      <c r="R23" s="244" t="s">
        <v>95</v>
      </c>
      <c r="S23" s="244"/>
      <c r="T23" s="254"/>
      <c r="U23" s="252" t="s">
        <v>227</v>
      </c>
      <c r="V23" s="113"/>
      <c r="W23" s="244" t="s">
        <v>95</v>
      </c>
      <c r="X23" s="244"/>
      <c r="Y23" s="254"/>
      <c r="Z23" s="252" t="s">
        <v>174</v>
      </c>
      <c r="AA23" s="113"/>
      <c r="AB23" s="113"/>
      <c r="AC23" s="113"/>
      <c r="AD23" s="113"/>
    </row>
    <row r="24" spans="2:30" ht="49.5" thickBot="1" thickTop="1">
      <c r="B24" s="242"/>
      <c r="C24" s="171" t="s">
        <v>96</v>
      </c>
      <c r="D24" s="171" t="s">
        <v>97</v>
      </c>
      <c r="E24" s="171" t="s">
        <v>98</v>
      </c>
      <c r="F24" s="253"/>
      <c r="H24" s="221" t="s">
        <v>96</v>
      </c>
      <c r="I24" s="221" t="s">
        <v>97</v>
      </c>
      <c r="J24" s="221" t="s">
        <v>98</v>
      </c>
      <c r="K24" s="253"/>
      <c r="M24" s="199" t="s">
        <v>96</v>
      </c>
      <c r="N24" s="199" t="s">
        <v>97</v>
      </c>
      <c r="O24" s="199" t="s">
        <v>98</v>
      </c>
      <c r="P24" s="253"/>
      <c r="R24" s="171" t="s">
        <v>96</v>
      </c>
      <c r="S24" s="171" t="s">
        <v>97</v>
      </c>
      <c r="T24" s="171" t="s">
        <v>98</v>
      </c>
      <c r="U24" s="253"/>
      <c r="V24" s="113"/>
      <c r="W24" s="25" t="s">
        <v>96</v>
      </c>
      <c r="X24" s="25" t="s">
        <v>97</v>
      </c>
      <c r="Y24" s="25" t="s">
        <v>98</v>
      </c>
      <c r="Z24" s="253"/>
      <c r="AA24" s="113"/>
      <c r="AB24" s="113"/>
      <c r="AC24" s="113"/>
      <c r="AD24" s="113"/>
    </row>
    <row r="25" spans="2:33" ht="16.5" customHeight="1" thickTop="1">
      <c r="B25" s="87" t="s">
        <v>99</v>
      </c>
      <c r="C25" s="88">
        <f>C26</f>
        <v>984622</v>
      </c>
      <c r="D25" s="88">
        <f>D26</f>
        <v>252762</v>
      </c>
      <c r="E25" s="88">
        <f>E26</f>
        <v>25342</v>
      </c>
      <c r="F25" s="88">
        <f>SUM(C25:E25)</f>
        <v>1262726</v>
      </c>
      <c r="G25" s="140"/>
      <c r="H25" s="88">
        <f>H26</f>
        <v>238976</v>
      </c>
      <c r="I25" s="88">
        <f>I26</f>
        <v>62423</v>
      </c>
      <c r="J25" s="88">
        <f>J26</f>
        <v>6798</v>
      </c>
      <c r="K25" s="88">
        <f>SUM(H25:J25)</f>
        <v>308197</v>
      </c>
      <c r="L25" s="140"/>
      <c r="M25" s="88">
        <f>M26</f>
        <v>283527</v>
      </c>
      <c r="N25" s="88">
        <f>N26</f>
        <v>73020</v>
      </c>
      <c r="O25" s="88">
        <f>O26</f>
        <v>6356</v>
      </c>
      <c r="P25" s="88">
        <f>SUM(M25:O25)</f>
        <v>362903</v>
      </c>
      <c r="Q25" s="113"/>
      <c r="R25" s="88">
        <f>R26</f>
        <v>282281</v>
      </c>
      <c r="S25" s="88">
        <f>S26</f>
        <v>73326</v>
      </c>
      <c r="T25" s="88">
        <f>T26</f>
        <v>6818</v>
      </c>
      <c r="U25" s="88">
        <f>SUM(R25:T25)</f>
        <v>362425</v>
      </c>
      <c r="V25" s="113"/>
      <c r="W25" s="88">
        <v>179838</v>
      </c>
      <c r="X25" s="88">
        <v>43993</v>
      </c>
      <c r="Y25" s="88">
        <v>5370</v>
      </c>
      <c r="Z25" s="88">
        <f>SUM(W25:Y25)</f>
        <v>229201</v>
      </c>
      <c r="AA25" s="113"/>
      <c r="AB25" s="113"/>
      <c r="AC25" s="113"/>
      <c r="AD25" s="113"/>
      <c r="AE25" s="113"/>
      <c r="AF25" s="113"/>
      <c r="AG25" s="113"/>
    </row>
    <row r="26" spans="2:33" ht="16.5" customHeight="1" thickBot="1">
      <c r="B26" s="82" t="s">
        <v>100</v>
      </c>
      <c r="C26" s="78">
        <v>984622</v>
      </c>
      <c r="D26" s="78">
        <v>252762</v>
      </c>
      <c r="E26" s="78">
        <v>25342</v>
      </c>
      <c r="F26" s="78">
        <f aca="true" t="shared" si="5" ref="F26:F36">SUM(C26:E26)</f>
        <v>1262726</v>
      </c>
      <c r="G26" s="113"/>
      <c r="H26" s="78">
        <f>C26-M26-R26-W26</f>
        <v>238976</v>
      </c>
      <c r="I26" s="78">
        <f>D26-N26-S26-X26</f>
        <v>62423</v>
      </c>
      <c r="J26" s="78">
        <f>E26-O26-T26-Y26</f>
        <v>6798</v>
      </c>
      <c r="K26" s="78">
        <f aca="true" t="shared" si="6" ref="K26:K32">SUM(H26:J26)</f>
        <v>308197</v>
      </c>
      <c r="L26" s="113"/>
      <c r="M26" s="78">
        <v>283527</v>
      </c>
      <c r="N26" s="78">
        <v>73020</v>
      </c>
      <c r="O26" s="78">
        <v>6356</v>
      </c>
      <c r="P26" s="78">
        <f aca="true" t="shared" si="7" ref="P26:P32">SUM(M26:O26)</f>
        <v>362903</v>
      </c>
      <c r="Q26" s="113"/>
      <c r="R26" s="78">
        <v>282281</v>
      </c>
      <c r="S26" s="78">
        <v>73326</v>
      </c>
      <c r="T26" s="78">
        <v>6818</v>
      </c>
      <c r="U26" s="78">
        <f aca="true" t="shared" si="8" ref="U26:U36">SUM(R26:T26)</f>
        <v>362425</v>
      </c>
      <c r="V26" s="113"/>
      <c r="W26" s="78">
        <v>179838</v>
      </c>
      <c r="X26" s="78">
        <v>43993</v>
      </c>
      <c r="Y26" s="78">
        <v>5370</v>
      </c>
      <c r="Z26" s="78">
        <f aca="true" t="shared" si="9" ref="Z26:Z38">SUM(W26:Y26)</f>
        <v>229201</v>
      </c>
      <c r="AA26" s="113"/>
      <c r="AB26" s="113"/>
      <c r="AC26" s="113"/>
      <c r="AD26" s="113"/>
      <c r="AE26" s="113"/>
      <c r="AF26" s="113"/>
      <c r="AG26" s="113"/>
    </row>
    <row r="27" spans="2:33" ht="16.5" customHeight="1" thickBot="1" thickTop="1">
      <c r="B27" s="79" t="s">
        <v>101</v>
      </c>
      <c r="C27" s="73">
        <v>377295</v>
      </c>
      <c r="D27" s="73">
        <v>124543</v>
      </c>
      <c r="E27" s="73">
        <v>-70427</v>
      </c>
      <c r="F27" s="73">
        <f t="shared" si="5"/>
        <v>431411</v>
      </c>
      <c r="G27" s="140"/>
      <c r="H27" s="88">
        <f>C27-M27-R27-W27</f>
        <v>84158</v>
      </c>
      <c r="I27" s="88">
        <f>D27-N27-S27-X27</f>
        <v>28467</v>
      </c>
      <c r="J27" s="88">
        <f>E27-O27-T27-Y27</f>
        <v>-20537</v>
      </c>
      <c r="K27" s="73">
        <f t="shared" si="6"/>
        <v>92088</v>
      </c>
      <c r="L27" s="140"/>
      <c r="M27" s="73">
        <v>124394</v>
      </c>
      <c r="N27" s="73">
        <v>38563</v>
      </c>
      <c r="O27" s="73">
        <v>-16794</v>
      </c>
      <c r="P27" s="73">
        <f t="shared" si="7"/>
        <v>146163</v>
      </c>
      <c r="Q27" s="113"/>
      <c r="R27" s="73">
        <v>124562</v>
      </c>
      <c r="S27" s="73">
        <v>41079</v>
      </c>
      <c r="T27" s="73">
        <v>-15377</v>
      </c>
      <c r="U27" s="73">
        <f t="shared" si="8"/>
        <v>150264</v>
      </c>
      <c r="V27" s="113"/>
      <c r="W27" s="73">
        <v>44181</v>
      </c>
      <c r="X27" s="73">
        <v>16434</v>
      </c>
      <c r="Y27" s="73">
        <v>-17719</v>
      </c>
      <c r="Z27" s="73">
        <f t="shared" si="9"/>
        <v>42896</v>
      </c>
      <c r="AA27" s="113"/>
      <c r="AB27" s="113"/>
      <c r="AC27" s="113"/>
      <c r="AD27" s="113"/>
      <c r="AE27" s="113"/>
      <c r="AF27" s="113"/>
      <c r="AG27" s="113"/>
    </row>
    <row r="28" spans="2:33" ht="16.5" customHeight="1" thickBot="1" thickTop="1">
      <c r="B28" s="79" t="s">
        <v>38</v>
      </c>
      <c r="C28" s="73">
        <v>289359</v>
      </c>
      <c r="D28" s="73">
        <v>111762</v>
      </c>
      <c r="E28" s="73">
        <v>-71855</v>
      </c>
      <c r="F28" s="73">
        <f t="shared" si="5"/>
        <v>329266</v>
      </c>
      <c r="G28" s="140"/>
      <c r="H28" s="88">
        <f>C28-M28-R28-W28</f>
        <v>61643</v>
      </c>
      <c r="I28" s="88">
        <f>D28-N28-S28-X28</f>
        <v>25288</v>
      </c>
      <c r="J28" s="88">
        <f>E28-O28-T28-Y28</f>
        <v>-20918</v>
      </c>
      <c r="K28" s="73">
        <f t="shared" si="6"/>
        <v>66013</v>
      </c>
      <c r="L28" s="140"/>
      <c r="M28" s="73">
        <v>102118</v>
      </c>
      <c r="N28" s="73">
        <v>35174</v>
      </c>
      <c r="O28" s="73">
        <v>-17157</v>
      </c>
      <c r="P28" s="73">
        <f t="shared" si="7"/>
        <v>120135</v>
      </c>
      <c r="Q28" s="113"/>
      <c r="R28" s="73">
        <v>102706</v>
      </c>
      <c r="S28" s="73">
        <v>37845</v>
      </c>
      <c r="T28" s="73">
        <v>-15707</v>
      </c>
      <c r="U28" s="73">
        <f t="shared" si="8"/>
        <v>124844</v>
      </c>
      <c r="V28" s="113"/>
      <c r="W28" s="73">
        <v>22892</v>
      </c>
      <c r="X28" s="73">
        <v>13455</v>
      </c>
      <c r="Y28" s="73">
        <v>-18073</v>
      </c>
      <c r="Z28" s="73">
        <f t="shared" si="9"/>
        <v>18274</v>
      </c>
      <c r="AA28" s="113"/>
      <c r="AB28" s="113"/>
      <c r="AC28" s="113"/>
      <c r="AD28" s="113"/>
      <c r="AE28" s="113"/>
      <c r="AF28" s="113"/>
      <c r="AG28" s="113"/>
    </row>
    <row r="29" spans="2:33" ht="16.5" customHeight="1" thickBot="1" thickTop="1">
      <c r="B29" s="82" t="s">
        <v>14</v>
      </c>
      <c r="C29" s="78">
        <v>-100824</v>
      </c>
      <c r="D29" s="78">
        <v>-35223</v>
      </c>
      <c r="E29" s="28">
        <v>-3256</v>
      </c>
      <c r="F29" s="78">
        <f t="shared" si="5"/>
        <v>-139303</v>
      </c>
      <c r="G29" s="140"/>
      <c r="H29" s="78">
        <f>C29-M29-R29-W29</f>
        <v>-25798</v>
      </c>
      <c r="I29" s="78">
        <f>D29-N29-S29-X29</f>
        <v>-8585</v>
      </c>
      <c r="J29" s="78">
        <f>E29-O29-T29-Y29</f>
        <v>-974</v>
      </c>
      <c r="K29" s="78">
        <f t="shared" si="6"/>
        <v>-35357</v>
      </c>
      <c r="L29" s="140"/>
      <c r="M29" s="78">
        <v>-24938</v>
      </c>
      <c r="N29" s="78">
        <v>-8988</v>
      </c>
      <c r="O29" s="78">
        <v>-832</v>
      </c>
      <c r="P29" s="78">
        <f t="shared" si="7"/>
        <v>-34758</v>
      </c>
      <c r="Q29" s="113"/>
      <c r="R29" s="78">
        <v>-25267</v>
      </c>
      <c r="S29" s="78">
        <v>-8784</v>
      </c>
      <c r="T29" s="78">
        <v>-808</v>
      </c>
      <c r="U29" s="78">
        <f t="shared" si="8"/>
        <v>-34859</v>
      </c>
      <c r="V29" s="113"/>
      <c r="W29" s="78">
        <v>-24821</v>
      </c>
      <c r="X29" s="78">
        <v>-8866</v>
      </c>
      <c r="Y29" s="28">
        <v>-642</v>
      </c>
      <c r="Z29" s="78">
        <f t="shared" si="9"/>
        <v>-34329</v>
      </c>
      <c r="AA29" s="113"/>
      <c r="AB29" s="113"/>
      <c r="AC29" s="113"/>
      <c r="AD29" s="113"/>
      <c r="AE29" s="113"/>
      <c r="AF29" s="113"/>
      <c r="AG29" s="113"/>
    </row>
    <row r="30" spans="2:33" ht="16.5" customHeight="1" thickBot="1" thickTop="1">
      <c r="B30" s="79" t="s">
        <v>102</v>
      </c>
      <c r="C30" s="73">
        <f>SUM(C28:C29)</f>
        <v>188535</v>
      </c>
      <c r="D30" s="73">
        <f>SUM(D28:D29)</f>
        <v>76539</v>
      </c>
      <c r="E30" s="73">
        <f>SUM(E28:E29)</f>
        <v>-75111</v>
      </c>
      <c r="F30" s="73">
        <f t="shared" si="5"/>
        <v>189963</v>
      </c>
      <c r="G30" s="140"/>
      <c r="H30" s="73">
        <f>SUM(H28:H29)</f>
        <v>35845</v>
      </c>
      <c r="I30" s="73">
        <f>SUM(I28:I29)</f>
        <v>16703</v>
      </c>
      <c r="J30" s="73">
        <f>SUM(J28:J29)</f>
        <v>-21892</v>
      </c>
      <c r="K30" s="73">
        <f t="shared" si="6"/>
        <v>30656</v>
      </c>
      <c r="L30" s="140"/>
      <c r="M30" s="73">
        <f>SUM(M28:M29)</f>
        <v>77180</v>
      </c>
      <c r="N30" s="73">
        <f>SUM(N28:N29)</f>
        <v>26186</v>
      </c>
      <c r="O30" s="73">
        <f>SUM(O28:O29)</f>
        <v>-17989</v>
      </c>
      <c r="P30" s="73">
        <f t="shared" si="7"/>
        <v>85377</v>
      </c>
      <c r="Q30" s="113"/>
      <c r="R30" s="73">
        <f>SUM(R28:R29)</f>
        <v>77439</v>
      </c>
      <c r="S30" s="73">
        <f>SUM(S28:S29)</f>
        <v>29061</v>
      </c>
      <c r="T30" s="73">
        <f>SUM(T28:T29)</f>
        <v>-16515</v>
      </c>
      <c r="U30" s="73">
        <f t="shared" si="8"/>
        <v>89985</v>
      </c>
      <c r="V30" s="113"/>
      <c r="W30" s="73">
        <f>SUM(W28:W29)</f>
        <v>-1929</v>
      </c>
      <c r="X30" s="73">
        <f>SUM(X28:X29)</f>
        <v>4589</v>
      </c>
      <c r="Y30" s="73">
        <f>SUM(Y28:Y29)</f>
        <v>-18715</v>
      </c>
      <c r="Z30" s="73">
        <f t="shared" si="9"/>
        <v>-16055</v>
      </c>
      <c r="AA30" s="113"/>
      <c r="AB30" s="113"/>
      <c r="AC30" s="113"/>
      <c r="AD30" s="113"/>
      <c r="AE30" s="113"/>
      <c r="AF30" s="113"/>
      <c r="AG30" s="113"/>
    </row>
    <row r="31" spans="2:33" ht="16.5" customHeight="1" thickBot="1" thickTop="1">
      <c r="B31" s="82" t="s">
        <v>103</v>
      </c>
      <c r="C31" s="78">
        <v>0</v>
      </c>
      <c r="D31" s="78">
        <v>0</v>
      </c>
      <c r="E31" s="78">
        <v>31720</v>
      </c>
      <c r="F31" s="78">
        <f t="shared" si="5"/>
        <v>31720</v>
      </c>
      <c r="G31" s="140"/>
      <c r="H31" s="78">
        <f>C31-M31-R31-W31</f>
        <v>0</v>
      </c>
      <c r="I31" s="78">
        <f>D31-N31-S31-X31</f>
        <v>0</v>
      </c>
      <c r="J31" s="78">
        <f>E31-O31-T31-Y31</f>
        <v>24348</v>
      </c>
      <c r="K31" s="78">
        <f t="shared" si="6"/>
        <v>24348</v>
      </c>
      <c r="L31" s="140"/>
      <c r="M31" s="78">
        <v>0</v>
      </c>
      <c r="N31" s="78">
        <v>0</v>
      </c>
      <c r="O31" s="78">
        <v>9951</v>
      </c>
      <c r="P31" s="78">
        <f t="shared" si="7"/>
        <v>9951</v>
      </c>
      <c r="Q31" s="113"/>
      <c r="R31" s="78">
        <v>0</v>
      </c>
      <c r="S31" s="78">
        <v>0</v>
      </c>
      <c r="T31" s="78">
        <v>-123</v>
      </c>
      <c r="U31" s="78">
        <f t="shared" si="8"/>
        <v>-123</v>
      </c>
      <c r="V31" s="113"/>
      <c r="W31" s="78">
        <v>0</v>
      </c>
      <c r="X31" s="78">
        <v>0</v>
      </c>
      <c r="Y31" s="78">
        <v>-2456</v>
      </c>
      <c r="Z31" s="78">
        <f t="shared" si="9"/>
        <v>-2456</v>
      </c>
      <c r="AA31" s="113"/>
      <c r="AB31" s="113"/>
      <c r="AC31" s="113"/>
      <c r="AD31" s="113"/>
      <c r="AE31" s="113"/>
      <c r="AF31" s="113"/>
      <c r="AG31" s="113"/>
    </row>
    <row r="32" spans="2:33" ht="16.5" customHeight="1" thickBot="1" thickTop="1">
      <c r="B32" s="79" t="s">
        <v>104</v>
      </c>
      <c r="C32" s="73">
        <f>SUM(C30:C31)</f>
        <v>188535</v>
      </c>
      <c r="D32" s="73">
        <f>SUM(D30:D31)</f>
        <v>76539</v>
      </c>
      <c r="E32" s="73">
        <f>SUM(E30:E31)</f>
        <v>-43391</v>
      </c>
      <c r="F32" s="73">
        <f t="shared" si="5"/>
        <v>221683</v>
      </c>
      <c r="G32" s="140"/>
      <c r="H32" s="73">
        <f>SUM(H30:H31)</f>
        <v>35845</v>
      </c>
      <c r="I32" s="73">
        <f>SUM(I30:I31)</f>
        <v>16703</v>
      </c>
      <c r="J32" s="73">
        <f>SUM(J30:J31)</f>
        <v>2456</v>
      </c>
      <c r="K32" s="73">
        <f t="shared" si="6"/>
        <v>55004</v>
      </c>
      <c r="L32" s="140"/>
      <c r="M32" s="73">
        <f>SUM(M30:M31)</f>
        <v>77180</v>
      </c>
      <c r="N32" s="73">
        <f>SUM(N30:N31)</f>
        <v>26186</v>
      </c>
      <c r="O32" s="73">
        <f>SUM(O30:O31)</f>
        <v>-8038</v>
      </c>
      <c r="P32" s="73">
        <f t="shared" si="7"/>
        <v>95328</v>
      </c>
      <c r="Q32" s="113"/>
      <c r="R32" s="73">
        <f>SUM(R30:R31)</f>
        <v>77439</v>
      </c>
      <c r="S32" s="73">
        <f>SUM(S30:S31)</f>
        <v>29061</v>
      </c>
      <c r="T32" s="73">
        <f>SUM(T30:T31)</f>
        <v>-16638</v>
      </c>
      <c r="U32" s="73">
        <f t="shared" si="8"/>
        <v>89862</v>
      </c>
      <c r="V32" s="113"/>
      <c r="W32" s="73">
        <f>SUM(W30:W31)</f>
        <v>-1929</v>
      </c>
      <c r="X32" s="73">
        <f>SUM(X30:X31)</f>
        <v>4589</v>
      </c>
      <c r="Y32" s="73">
        <f>SUM(Y30:Y31)</f>
        <v>-21171</v>
      </c>
      <c r="Z32" s="73">
        <f t="shared" si="9"/>
        <v>-18511</v>
      </c>
      <c r="AA32" s="113"/>
      <c r="AB32" s="113"/>
      <c r="AC32" s="113"/>
      <c r="AD32" s="113"/>
      <c r="AE32" s="113"/>
      <c r="AF32" s="113"/>
      <c r="AG32" s="113"/>
    </row>
    <row r="33" spans="2:33" ht="16.5" customHeight="1" thickBot="1" thickTop="1">
      <c r="B33" s="82" t="s">
        <v>105</v>
      </c>
      <c r="C33" s="78">
        <v>-2354</v>
      </c>
      <c r="D33" s="78">
        <v>-912</v>
      </c>
      <c r="E33" s="78">
        <v>-6166</v>
      </c>
      <c r="F33" s="78">
        <f>SUM(C33:E33)</f>
        <v>-9432</v>
      </c>
      <c r="G33" s="140"/>
      <c r="H33" s="78">
        <f>C33-M33-R33-W33</f>
        <v>-1586</v>
      </c>
      <c r="I33" s="78">
        <f>D33-N33-S33-X33</f>
        <v>-292</v>
      </c>
      <c r="J33" s="78">
        <f>E33-O33-T33-Y33</f>
        <v>-1552</v>
      </c>
      <c r="K33" s="78">
        <f>SUM(H33:J33)</f>
        <v>-3430</v>
      </c>
      <c r="L33" s="140"/>
      <c r="M33" s="78">
        <v>-230</v>
      </c>
      <c r="N33" s="78">
        <v>-231</v>
      </c>
      <c r="O33" s="78">
        <v>-2719</v>
      </c>
      <c r="P33" s="78">
        <f>SUM(M33:O33)</f>
        <v>-3180</v>
      </c>
      <c r="Q33" s="113"/>
      <c r="R33" s="78">
        <v>-423</v>
      </c>
      <c r="S33" s="78">
        <v>-218</v>
      </c>
      <c r="T33" s="78">
        <v>1412</v>
      </c>
      <c r="U33" s="78">
        <f>SUM(R33:T33)</f>
        <v>771</v>
      </c>
      <c r="V33" s="113"/>
      <c r="W33" s="78">
        <v>-115</v>
      </c>
      <c r="X33" s="78">
        <v>-171</v>
      </c>
      <c r="Y33" s="78">
        <v>-3307</v>
      </c>
      <c r="Z33" s="78">
        <f>SUM(W33:Y33)</f>
        <v>-3593</v>
      </c>
      <c r="AA33" s="113"/>
      <c r="AB33" s="113"/>
      <c r="AC33" s="113"/>
      <c r="AD33" s="113"/>
      <c r="AE33" s="113"/>
      <c r="AF33" s="113"/>
      <c r="AG33" s="113"/>
    </row>
    <row r="34" spans="2:33" ht="16.5" customHeight="1" thickBot="1" thickTop="1">
      <c r="B34" s="82" t="s">
        <v>190</v>
      </c>
      <c r="C34" s="78">
        <v>0</v>
      </c>
      <c r="D34" s="78">
        <v>0</v>
      </c>
      <c r="E34" s="78">
        <v>-86</v>
      </c>
      <c r="F34" s="78">
        <f t="shared" si="5"/>
        <v>-86</v>
      </c>
      <c r="G34" s="140"/>
      <c r="H34" s="78">
        <f>C34-M34-R34-W34</f>
        <v>0</v>
      </c>
      <c r="I34" s="78">
        <f>D34-N34-S34-X34</f>
        <v>0</v>
      </c>
      <c r="J34" s="78">
        <f>E34-O34-T34-Y34</f>
        <v>-73</v>
      </c>
      <c r="K34" s="78">
        <f>SUM(H34:J34)</f>
        <v>-73</v>
      </c>
      <c r="L34" s="140"/>
      <c r="M34" s="78">
        <v>0</v>
      </c>
      <c r="N34" s="78">
        <v>0</v>
      </c>
      <c r="O34" s="78">
        <v>111</v>
      </c>
      <c r="P34" s="78">
        <f>SUM(M34:O34)</f>
        <v>111</v>
      </c>
      <c r="Q34" s="113"/>
      <c r="R34" s="78">
        <v>0</v>
      </c>
      <c r="S34" s="78">
        <v>0</v>
      </c>
      <c r="T34" s="78">
        <v>5</v>
      </c>
      <c r="U34" s="78">
        <f t="shared" si="8"/>
        <v>5</v>
      </c>
      <c r="V34" s="113"/>
      <c r="W34" s="78">
        <v>0</v>
      </c>
      <c r="X34" s="78">
        <v>0</v>
      </c>
      <c r="Y34" s="78">
        <v>-129</v>
      </c>
      <c r="Z34" s="78">
        <f t="shared" si="9"/>
        <v>-129</v>
      </c>
      <c r="AA34" s="113"/>
      <c r="AB34" s="113"/>
      <c r="AC34" s="113"/>
      <c r="AD34" s="113"/>
      <c r="AE34" s="113"/>
      <c r="AF34" s="113"/>
      <c r="AG34" s="113"/>
    </row>
    <row r="35" spans="2:33" ht="16.5" customHeight="1" thickBot="1" thickTop="1">
      <c r="B35" s="82" t="s">
        <v>8</v>
      </c>
      <c r="C35" s="78">
        <v>0</v>
      </c>
      <c r="D35" s="78">
        <v>0</v>
      </c>
      <c r="E35" s="78">
        <v>-30583</v>
      </c>
      <c r="F35" s="78">
        <f t="shared" si="5"/>
        <v>-30583</v>
      </c>
      <c r="G35" s="140"/>
      <c r="H35" s="78">
        <f>C35-M35-R35-W35</f>
        <v>0</v>
      </c>
      <c r="I35" s="78">
        <f>D35-N35-S35-X35</f>
        <v>0</v>
      </c>
      <c r="J35" s="78">
        <f>E35-O35-T35-Y35</f>
        <v>995</v>
      </c>
      <c r="K35" s="78">
        <f>SUM(H35:J35)</f>
        <v>995</v>
      </c>
      <c r="L35" s="140"/>
      <c r="M35" s="78">
        <v>0</v>
      </c>
      <c r="N35" s="78">
        <v>0</v>
      </c>
      <c r="O35" s="78">
        <v>-16450</v>
      </c>
      <c r="P35" s="78">
        <f>SUM(M35:O35)</f>
        <v>-16450</v>
      </c>
      <c r="Q35" s="113"/>
      <c r="R35" s="78">
        <v>0</v>
      </c>
      <c r="S35" s="78">
        <v>0</v>
      </c>
      <c r="T35" s="78">
        <v>-15029</v>
      </c>
      <c r="U35" s="78">
        <f t="shared" si="8"/>
        <v>-15029</v>
      </c>
      <c r="V35" s="113"/>
      <c r="W35" s="78">
        <v>0</v>
      </c>
      <c r="X35" s="78">
        <v>0</v>
      </c>
      <c r="Y35" s="78">
        <v>-99</v>
      </c>
      <c r="Z35" s="78">
        <f t="shared" si="9"/>
        <v>-99</v>
      </c>
      <c r="AA35" s="113"/>
      <c r="AB35" s="113"/>
      <c r="AC35" s="113"/>
      <c r="AD35" s="113"/>
      <c r="AE35" s="113"/>
      <c r="AF35" s="113"/>
      <c r="AG35" s="113"/>
    </row>
    <row r="36" spans="2:33" ht="16.5" customHeight="1" thickBot="1" thickTop="1">
      <c r="B36" s="79" t="s">
        <v>11</v>
      </c>
      <c r="C36" s="73">
        <f>SUM(C32:C35)</f>
        <v>186181</v>
      </c>
      <c r="D36" s="73">
        <f>SUM(D32:D35)</f>
        <v>75627</v>
      </c>
      <c r="E36" s="73">
        <f>SUM(E32:E35)</f>
        <v>-80226</v>
      </c>
      <c r="F36" s="73">
        <f t="shared" si="5"/>
        <v>181582</v>
      </c>
      <c r="G36" s="140"/>
      <c r="H36" s="73">
        <f>SUM(H32:H35)</f>
        <v>34259</v>
      </c>
      <c r="I36" s="73">
        <f>SUM(I32:I35)</f>
        <v>16411</v>
      </c>
      <c r="J36" s="73">
        <f>SUM(J32:J35)</f>
        <v>1826</v>
      </c>
      <c r="K36" s="73">
        <f>SUM(H36:J36)</f>
        <v>52496</v>
      </c>
      <c r="L36" s="140"/>
      <c r="M36" s="73">
        <f>SUM(M32:M35)</f>
        <v>76950</v>
      </c>
      <c r="N36" s="73">
        <f>SUM(N32:N35)</f>
        <v>25955</v>
      </c>
      <c r="O36" s="73">
        <f>SUM(O32:O35)</f>
        <v>-27096</v>
      </c>
      <c r="P36" s="73">
        <f>SUM(M36:O36)</f>
        <v>75809</v>
      </c>
      <c r="Q36" s="113"/>
      <c r="R36" s="73">
        <f>SUM(R32:R35)</f>
        <v>77016</v>
      </c>
      <c r="S36" s="73">
        <f>SUM(S32:S35)</f>
        <v>28843</v>
      </c>
      <c r="T36" s="73">
        <f>SUM(T32:T35)</f>
        <v>-30250</v>
      </c>
      <c r="U36" s="73">
        <f t="shared" si="8"/>
        <v>75609</v>
      </c>
      <c r="V36" s="113"/>
      <c r="W36" s="73">
        <f>SUM(W32:W35)</f>
        <v>-2044</v>
      </c>
      <c r="X36" s="73">
        <f>SUM(X32:X35)</f>
        <v>4418</v>
      </c>
      <c r="Y36" s="73">
        <f>SUM(Y32:Y35)</f>
        <v>-24706</v>
      </c>
      <c r="Z36" s="73">
        <f t="shared" si="9"/>
        <v>-22332</v>
      </c>
      <c r="AA36" s="113"/>
      <c r="AB36" s="113"/>
      <c r="AC36" s="113"/>
      <c r="AD36" s="113"/>
      <c r="AE36" s="113"/>
      <c r="AF36" s="113"/>
      <c r="AG36" s="113"/>
    </row>
    <row r="37" spans="2:33" ht="13.5" thickBot="1" thickTop="1">
      <c r="B37" s="82"/>
      <c r="C37" s="89"/>
      <c r="D37" s="89"/>
      <c r="E37" s="89"/>
      <c r="F37" s="89"/>
      <c r="G37" s="113"/>
      <c r="H37" s="89"/>
      <c r="I37" s="89"/>
      <c r="J37" s="89"/>
      <c r="K37" s="89"/>
      <c r="L37" s="113"/>
      <c r="M37" s="89"/>
      <c r="N37" s="89"/>
      <c r="O37" s="89"/>
      <c r="P37" s="89"/>
      <c r="Q37" s="113"/>
      <c r="R37" s="89"/>
      <c r="S37" s="89"/>
      <c r="T37" s="89"/>
      <c r="U37" s="89"/>
      <c r="V37" s="113"/>
      <c r="W37" s="89"/>
      <c r="X37" s="89"/>
      <c r="Y37" s="89"/>
      <c r="Z37" s="89"/>
      <c r="AA37" s="113"/>
      <c r="AB37" s="113"/>
      <c r="AC37" s="113"/>
      <c r="AD37" s="113"/>
      <c r="AE37" s="113"/>
      <c r="AF37" s="113"/>
      <c r="AG37" s="113"/>
    </row>
    <row r="38" spans="2:33" ht="16.5" customHeight="1" thickBot="1" thickTop="1">
      <c r="B38" s="82" t="s">
        <v>106</v>
      </c>
      <c r="C38" s="90">
        <v>105535</v>
      </c>
      <c r="D38" s="90">
        <v>12555</v>
      </c>
      <c r="E38" s="90">
        <v>4273</v>
      </c>
      <c r="F38" s="90">
        <f>SUM(C38:E38)</f>
        <v>122363</v>
      </c>
      <c r="G38" s="113"/>
      <c r="H38" s="78">
        <f>C38-M38-R38-W38</f>
        <v>64879</v>
      </c>
      <c r="I38" s="78">
        <f>D38-N38-S38-X38</f>
        <v>7179</v>
      </c>
      <c r="J38" s="78">
        <f>E38-O38-T38-Y38</f>
        <v>2839</v>
      </c>
      <c r="K38" s="90">
        <f>SUM(H38:J38)</f>
        <v>74897</v>
      </c>
      <c r="L38" s="113"/>
      <c r="M38" s="78">
        <v>16416</v>
      </c>
      <c r="N38" s="78">
        <v>3192</v>
      </c>
      <c r="O38" s="78">
        <v>664</v>
      </c>
      <c r="P38" s="90">
        <f>SUM(M38:O38)</f>
        <v>20272</v>
      </c>
      <c r="Q38" s="113"/>
      <c r="R38" s="78">
        <v>14920</v>
      </c>
      <c r="S38" s="78">
        <v>1347</v>
      </c>
      <c r="T38" s="78">
        <v>595</v>
      </c>
      <c r="U38" s="90">
        <f>SUM(R38:T38)</f>
        <v>16862</v>
      </c>
      <c r="V38" s="113"/>
      <c r="W38" s="90">
        <v>9320</v>
      </c>
      <c r="X38" s="90">
        <v>837</v>
      </c>
      <c r="Y38" s="90">
        <v>175</v>
      </c>
      <c r="Z38" s="90">
        <f t="shared" si="9"/>
        <v>10332</v>
      </c>
      <c r="AA38" s="113"/>
      <c r="AB38" s="113"/>
      <c r="AC38" s="113"/>
      <c r="AD38" s="113"/>
      <c r="AE38" s="113"/>
      <c r="AF38" s="113"/>
      <c r="AG38" s="113"/>
    </row>
    <row r="39" ht="12.75" thickTop="1"/>
  </sheetData>
  <sheetProtection/>
  <mergeCells count="22">
    <mergeCell ref="M23:O23"/>
    <mergeCell ref="P23:P24"/>
    <mergeCell ref="Z4:Z5"/>
    <mergeCell ref="W23:Y23"/>
    <mergeCell ref="Z23:Z24"/>
    <mergeCell ref="W4:Y4"/>
    <mergeCell ref="B23:B24"/>
    <mergeCell ref="B4:B5"/>
    <mergeCell ref="U4:U5"/>
    <mergeCell ref="U23:U24"/>
    <mergeCell ref="C4:E4"/>
    <mergeCell ref="F4:F5"/>
    <mergeCell ref="R4:T4"/>
    <mergeCell ref="C23:E23"/>
    <mergeCell ref="F23:F24"/>
    <mergeCell ref="R23:T23"/>
    <mergeCell ref="M4:O4"/>
    <mergeCell ref="P4:P5"/>
    <mergeCell ref="H4:J4"/>
    <mergeCell ref="K4:K5"/>
    <mergeCell ref="H23:J23"/>
    <mergeCell ref="K23:K24"/>
  </mergeCells>
  <hyperlinks>
    <hyperlink ref="A1" location="'Spis treści'!A1" display="Spis treści"/>
  </hyperlink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E15" sqref="E15"/>
    </sheetView>
  </sheetViews>
  <sheetFormatPr defaultColWidth="10.875" defaultRowHeight="15.75" outlineLevelCol="1"/>
  <cols>
    <col min="1" max="1" width="5.00390625" style="2" customWidth="1"/>
    <col min="2" max="2" width="48.625" style="5" customWidth="1"/>
    <col min="3" max="6" width="14.875" style="2" customWidth="1"/>
    <col min="7" max="7" width="3.625" style="2" customWidth="1"/>
    <col min="8" max="11" width="14.875" style="2" customWidth="1"/>
    <col min="12" max="12" width="3.625" style="2" customWidth="1"/>
    <col min="13" max="16" width="14.875" style="2" customWidth="1" outlineLevel="1"/>
    <col min="17" max="17" width="3.625" style="2" customWidth="1" outlineLevel="1"/>
    <col min="18" max="21" width="14.875" style="2" customWidth="1" outlineLevel="1"/>
    <col min="22" max="22" width="3.625" style="2" customWidth="1" outlineLevel="1"/>
    <col min="23" max="26" width="14.875" style="2" customWidth="1" outlineLevel="1"/>
    <col min="27" max="30" width="14.875" style="2" customWidth="1"/>
    <col min="31" max="16384" width="10.875" style="2" customWidth="1"/>
  </cols>
  <sheetData>
    <row r="1" spans="1:4" ht="15.75">
      <c r="A1" s="9" t="s">
        <v>9</v>
      </c>
      <c r="C1" s="186"/>
      <c r="D1" s="186"/>
    </row>
    <row r="2" ht="15.75">
      <c r="A2" s="9"/>
    </row>
    <row r="3" spans="1:2" ht="18.75" thickBot="1">
      <c r="A3" s="9"/>
      <c r="B3" s="123" t="s">
        <v>146</v>
      </c>
    </row>
    <row r="4" spans="2:30" s="30" customFormat="1" ht="22.5" customHeight="1" thickBot="1" thickTop="1">
      <c r="B4" s="261"/>
      <c r="C4" s="169" t="s">
        <v>309</v>
      </c>
      <c r="D4" s="169" t="s">
        <v>310</v>
      </c>
      <c r="E4" s="252" t="s">
        <v>195</v>
      </c>
      <c r="F4" s="175"/>
      <c r="G4" s="170"/>
      <c r="H4" s="220" t="s">
        <v>292</v>
      </c>
      <c r="I4" s="220" t="s">
        <v>293</v>
      </c>
      <c r="J4" s="252" t="s">
        <v>195</v>
      </c>
      <c r="K4" s="175"/>
      <c r="L4" s="224"/>
      <c r="M4" s="198" t="s">
        <v>266</v>
      </c>
      <c r="N4" s="198" t="s">
        <v>267</v>
      </c>
      <c r="O4" s="252" t="s">
        <v>195</v>
      </c>
      <c r="P4" s="175"/>
      <c r="Q4" s="200"/>
      <c r="R4" s="169" t="s">
        <v>217</v>
      </c>
      <c r="S4" s="169" t="s">
        <v>223</v>
      </c>
      <c r="T4" s="252" t="s">
        <v>195</v>
      </c>
      <c r="U4" s="175"/>
      <c r="V4" s="170"/>
      <c r="W4" s="138" t="s">
        <v>193</v>
      </c>
      <c r="X4" s="138" t="s">
        <v>172</v>
      </c>
      <c r="Y4" s="252" t="s">
        <v>195</v>
      </c>
      <c r="Z4" s="160"/>
      <c r="AA4" s="160"/>
      <c r="AB4" s="263"/>
      <c r="AC4" s="161"/>
      <c r="AD4" s="161"/>
    </row>
    <row r="5" spans="2:30" s="30" customFormat="1" ht="22.5" customHeight="1" thickBot="1" thickTop="1">
      <c r="B5" s="262"/>
      <c r="C5" s="243" t="s">
        <v>196</v>
      </c>
      <c r="D5" s="254"/>
      <c r="E5" s="253"/>
      <c r="F5" s="176"/>
      <c r="G5" s="170"/>
      <c r="H5" s="243" t="s">
        <v>196</v>
      </c>
      <c r="I5" s="254"/>
      <c r="J5" s="253"/>
      <c r="K5" s="176"/>
      <c r="L5" s="204"/>
      <c r="M5" s="243" t="s">
        <v>196</v>
      </c>
      <c r="N5" s="254"/>
      <c r="O5" s="253"/>
      <c r="P5" s="176"/>
      <c r="Q5" s="204"/>
      <c r="R5" s="243" t="s">
        <v>196</v>
      </c>
      <c r="S5" s="254"/>
      <c r="T5" s="253"/>
      <c r="U5" s="176"/>
      <c r="V5" s="170"/>
      <c r="W5" s="243" t="s">
        <v>196</v>
      </c>
      <c r="X5" s="254"/>
      <c r="Y5" s="253"/>
      <c r="Z5" s="265"/>
      <c r="AA5" s="266"/>
      <c r="AB5" s="264"/>
      <c r="AC5" s="161"/>
      <c r="AD5" s="161"/>
    </row>
    <row r="6" spans="2:26" s="30" customFormat="1" ht="16.5" customHeight="1" thickBot="1" thickTop="1">
      <c r="B6" s="26" t="s">
        <v>33</v>
      </c>
      <c r="C6" s="113">
        <v>1382879</v>
      </c>
      <c r="D6" s="113">
        <v>1262726</v>
      </c>
      <c r="E6" s="53">
        <f>C6/D6-1</f>
        <v>0.09515365962211919</v>
      </c>
      <c r="F6" s="53"/>
      <c r="H6" s="113">
        <f>C6-M6-R6-W6</f>
        <v>346631</v>
      </c>
      <c r="I6" s="113">
        <f>D6-N6-S6-X6</f>
        <v>308197</v>
      </c>
      <c r="J6" s="53">
        <f>H6/I6-1</f>
        <v>0.12470595106376758</v>
      </c>
      <c r="K6" s="53"/>
      <c r="M6" s="113">
        <v>396374</v>
      </c>
      <c r="N6" s="113">
        <v>362903</v>
      </c>
      <c r="O6" s="53">
        <f>M6/N6-1</f>
        <v>0.09223125738833793</v>
      </c>
      <c r="P6" s="53"/>
      <c r="R6" s="113">
        <v>392660</v>
      </c>
      <c r="S6" s="113">
        <v>362425</v>
      </c>
      <c r="T6" s="53">
        <f>R6/S6-1</f>
        <v>0.08342415672208037</v>
      </c>
      <c r="U6" s="53"/>
      <c r="W6" s="113">
        <v>247214</v>
      </c>
      <c r="X6" s="113">
        <v>229201</v>
      </c>
      <c r="Y6" s="53">
        <f>W6/X6-1</f>
        <v>0.07859040754621494</v>
      </c>
      <c r="Z6" s="113"/>
    </row>
    <row r="7" spans="2:26" s="30" customFormat="1" ht="16.5" customHeight="1" thickBot="1" thickTop="1">
      <c r="B7" s="194" t="s">
        <v>264</v>
      </c>
      <c r="C7" s="113">
        <v>1375164</v>
      </c>
      <c r="D7" s="113">
        <v>1244422</v>
      </c>
      <c r="E7" s="53">
        <f>C7/D7-1</f>
        <v>0.1050624305902661</v>
      </c>
      <c r="F7" s="53"/>
      <c r="H7" s="113">
        <f aca="true" t="shared" si="0" ref="H7:I14">C7-M7-R7-W7</f>
        <v>340504</v>
      </c>
      <c r="I7" s="113">
        <f t="shared" si="0"/>
        <v>305886</v>
      </c>
      <c r="J7" s="53">
        <f>H7/I7-1</f>
        <v>0.11317288140026016</v>
      </c>
      <c r="K7" s="53"/>
      <c r="M7" s="113">
        <v>394786</v>
      </c>
      <c r="N7" s="113">
        <v>355738</v>
      </c>
      <c r="O7" s="53">
        <f>M7/N7-1</f>
        <v>0.10976617623082152</v>
      </c>
      <c r="P7" s="53"/>
      <c r="R7" s="113">
        <v>392660</v>
      </c>
      <c r="S7" s="113">
        <v>355931</v>
      </c>
      <c r="T7" s="53">
        <f>R7/S7-1</f>
        <v>0.10319134888503667</v>
      </c>
      <c r="U7" s="53"/>
      <c r="W7" s="113">
        <v>247214</v>
      </c>
      <c r="X7" s="113">
        <v>226867</v>
      </c>
      <c r="Y7" s="53">
        <f>W7/X7-1</f>
        <v>0.08968690907007182</v>
      </c>
      <c r="Z7" s="113"/>
    </row>
    <row r="8" spans="2:26" s="30" customFormat="1" ht="16.5" customHeight="1" thickBot="1" thickTop="1">
      <c r="B8" s="27" t="s">
        <v>101</v>
      </c>
      <c r="C8" s="113">
        <v>489216</v>
      </c>
      <c r="D8" s="113">
        <v>431411</v>
      </c>
      <c r="E8" s="53">
        <f>C8/D8-1</f>
        <v>0.1339905565690258</v>
      </c>
      <c r="F8" s="53"/>
      <c r="H8" s="113">
        <f t="shared" si="0"/>
        <v>112327</v>
      </c>
      <c r="I8" s="113">
        <f t="shared" si="0"/>
        <v>92088</v>
      </c>
      <c r="J8" s="53">
        <f>H8/I8-1</f>
        <v>0.2197789071323082</v>
      </c>
      <c r="K8" s="53"/>
      <c r="M8" s="113">
        <v>163561</v>
      </c>
      <c r="N8" s="113">
        <v>146163</v>
      </c>
      <c r="O8" s="53">
        <f>M8/N8-1</f>
        <v>0.11903149223811771</v>
      </c>
      <c r="P8" s="53"/>
      <c r="R8" s="113">
        <v>161905</v>
      </c>
      <c r="S8" s="113">
        <v>150264</v>
      </c>
      <c r="T8" s="53">
        <f>R8/S8-1</f>
        <v>0.07747031890539313</v>
      </c>
      <c r="U8" s="53"/>
      <c r="W8" s="113">
        <v>51423</v>
      </c>
      <c r="X8" s="113">
        <v>42896</v>
      </c>
      <c r="Y8" s="53">
        <f>W8/X8-1</f>
        <v>0.19878310331965676</v>
      </c>
      <c r="Z8" s="113"/>
    </row>
    <row r="9" spans="2:26" s="30" customFormat="1" ht="16.5" customHeight="1" thickBot="1" thickTop="1">
      <c r="B9" s="27" t="s">
        <v>38</v>
      </c>
      <c r="C9" s="113">
        <v>389613</v>
      </c>
      <c r="D9" s="113">
        <v>329266</v>
      </c>
      <c r="E9" s="53">
        <f>C9/D9-1</f>
        <v>0.1832773502274756</v>
      </c>
      <c r="F9" s="53"/>
      <c r="H9" s="113">
        <f t="shared" si="0"/>
        <v>86801</v>
      </c>
      <c r="I9" s="113">
        <f t="shared" si="0"/>
        <v>66013</v>
      </c>
      <c r="J9" s="53">
        <f>H9/I9-1</f>
        <v>0.31490766970142237</v>
      </c>
      <c r="K9" s="53"/>
      <c r="M9" s="113">
        <v>138523</v>
      </c>
      <c r="N9" s="113">
        <v>120135</v>
      </c>
      <c r="O9" s="53">
        <f>M9/N9-1</f>
        <v>0.15306113955133815</v>
      </c>
      <c r="P9" s="53"/>
      <c r="R9" s="113">
        <v>137741</v>
      </c>
      <c r="S9" s="113">
        <v>124844</v>
      </c>
      <c r="T9" s="53">
        <f>R9/S9-1</f>
        <v>0.10330492454583329</v>
      </c>
      <c r="U9" s="53"/>
      <c r="W9" s="113">
        <v>26548</v>
      </c>
      <c r="X9" s="113">
        <v>18274</v>
      </c>
      <c r="Y9" s="53">
        <f>W9/X9-1</f>
        <v>0.4527744336215389</v>
      </c>
      <c r="Z9" s="113"/>
    </row>
    <row r="10" spans="2:26" s="30" customFormat="1" ht="16.5" customHeight="1" thickBot="1" thickTop="1">
      <c r="B10" s="29" t="s">
        <v>265</v>
      </c>
      <c r="C10" s="113">
        <v>387809</v>
      </c>
      <c r="D10" s="113">
        <v>327653</v>
      </c>
      <c r="E10" s="53">
        <f>C10/D10-1</f>
        <v>0.18359667086826614</v>
      </c>
      <c r="F10" s="53"/>
      <c r="H10" s="113">
        <f t="shared" si="0"/>
        <v>84838</v>
      </c>
      <c r="I10" s="113">
        <f t="shared" si="0"/>
        <v>66646</v>
      </c>
      <c r="J10" s="53">
        <f>H10/I10-1</f>
        <v>0.27296461903189995</v>
      </c>
      <c r="K10" s="53"/>
      <c r="M10" s="113">
        <v>138682</v>
      </c>
      <c r="N10" s="113">
        <v>118214</v>
      </c>
      <c r="O10" s="53">
        <f>M10/N10-1</f>
        <v>0.17314362089092672</v>
      </c>
      <c r="P10" s="53"/>
      <c r="R10" s="113">
        <v>137741</v>
      </c>
      <c r="S10" s="113">
        <v>124050</v>
      </c>
      <c r="T10" s="53">
        <f>R10/S10-1</f>
        <v>0.11036678758565088</v>
      </c>
      <c r="U10" s="53"/>
      <c r="W10" s="113">
        <v>26548</v>
      </c>
      <c r="X10" s="113">
        <v>18743</v>
      </c>
      <c r="Y10" s="53">
        <f>W10/X10-1</f>
        <v>0.41642213092888003</v>
      </c>
      <c r="Z10" s="113"/>
    </row>
    <row r="11" spans="2:26" s="30" customFormat="1" ht="16.5" customHeight="1" thickBot="1" thickTop="1">
      <c r="B11" s="27" t="s">
        <v>143</v>
      </c>
      <c r="C11" s="113">
        <v>241409</v>
      </c>
      <c r="D11" s="113">
        <v>189963</v>
      </c>
      <c r="E11" s="53">
        <f>(C11/D11-1)</f>
        <v>0.2708211599100878</v>
      </c>
      <c r="F11" s="53"/>
      <c r="H11" s="113">
        <f t="shared" si="0"/>
        <v>48438</v>
      </c>
      <c r="I11" s="113">
        <f t="shared" si="0"/>
        <v>30656</v>
      </c>
      <c r="J11" s="53">
        <f>(H11/I11-1)</f>
        <v>0.5800495824634655</v>
      </c>
      <c r="K11" s="53"/>
      <c r="M11" s="113">
        <v>101534</v>
      </c>
      <c r="N11" s="113">
        <v>85377</v>
      </c>
      <c r="O11" s="53">
        <f>(M11/N11-1)</f>
        <v>0.1892430045562623</v>
      </c>
      <c r="P11" s="53"/>
      <c r="R11" s="113">
        <v>100486</v>
      </c>
      <c r="S11" s="113">
        <v>89985</v>
      </c>
      <c r="T11" s="53">
        <f>(R11/S11-1)</f>
        <v>0.11669722731566368</v>
      </c>
      <c r="U11" s="53"/>
      <c r="W11" s="113">
        <v>-9049</v>
      </c>
      <c r="X11" s="113">
        <v>-16055</v>
      </c>
      <c r="Y11" s="53">
        <f>-(W11/X11-1)</f>
        <v>0.43637496107131735</v>
      </c>
      <c r="Z11" s="113"/>
    </row>
    <row r="12" spans="2:26" s="30" customFormat="1" ht="16.5" customHeight="1" thickBot="1" thickTop="1">
      <c r="B12" s="27" t="s">
        <v>134</v>
      </c>
      <c r="C12" s="113">
        <v>264477</v>
      </c>
      <c r="D12" s="113">
        <v>221683</v>
      </c>
      <c r="E12" s="53">
        <f>(C12/D12-1)</f>
        <v>0.1930414149934816</v>
      </c>
      <c r="F12" s="53"/>
      <c r="H12" s="113">
        <f t="shared" si="0"/>
        <v>68135</v>
      </c>
      <c r="I12" s="113">
        <f t="shared" si="0"/>
        <v>55004</v>
      </c>
      <c r="J12" s="53">
        <f>(H12/I12-1)</f>
        <v>0.23872809250236338</v>
      </c>
      <c r="K12" s="53"/>
      <c r="M12" s="113">
        <v>104819</v>
      </c>
      <c r="N12" s="113">
        <v>95328</v>
      </c>
      <c r="O12" s="53">
        <f>(M12/N12-1)</f>
        <v>0.09956151393084922</v>
      </c>
      <c r="P12" s="53"/>
      <c r="R12" s="113">
        <v>100715</v>
      </c>
      <c r="S12" s="113">
        <v>89862</v>
      </c>
      <c r="T12" s="53">
        <f>(R12/S12-1)</f>
        <v>0.12077407580512345</v>
      </c>
      <c r="U12" s="53"/>
      <c r="W12" s="113">
        <v>-9192</v>
      </c>
      <c r="X12" s="113">
        <v>-18511</v>
      </c>
      <c r="Y12" s="53">
        <f>-(W12/X12-1)</f>
        <v>0.5034303927394522</v>
      </c>
      <c r="Z12" s="113"/>
    </row>
    <row r="13" spans="2:26" s="30" customFormat="1" ht="16.5" customHeight="1" thickBot="1" thickTop="1">
      <c r="B13" s="29" t="s">
        <v>135</v>
      </c>
      <c r="C13" s="113">
        <v>-12557</v>
      </c>
      <c r="D13" s="113">
        <v>-9432</v>
      </c>
      <c r="E13" s="53">
        <f>-(C13/D13-1)</f>
        <v>-0.3313189143341815</v>
      </c>
      <c r="F13" s="53"/>
      <c r="H13" s="113">
        <f t="shared" si="0"/>
        <v>323</v>
      </c>
      <c r="I13" s="113">
        <f t="shared" si="0"/>
        <v>-3430</v>
      </c>
      <c r="J13" s="231" t="s">
        <v>252</v>
      </c>
      <c r="K13" s="53"/>
      <c r="M13" s="113">
        <v>-6282</v>
      </c>
      <c r="N13" s="113">
        <v>-3180</v>
      </c>
      <c r="O13" s="53">
        <f>-(M13/N13-1)</f>
        <v>-0.9754716981132074</v>
      </c>
      <c r="P13" s="53"/>
      <c r="R13" s="113">
        <v>-447</v>
      </c>
      <c r="S13" s="113">
        <v>771</v>
      </c>
      <c r="T13" s="185" t="s">
        <v>252</v>
      </c>
      <c r="U13" s="53"/>
      <c r="W13" s="113">
        <v>-6151</v>
      </c>
      <c r="X13" s="113">
        <v>-3593</v>
      </c>
      <c r="Y13" s="53">
        <f>-(W13/X13-1)</f>
        <v>-0.7119398831060395</v>
      </c>
      <c r="Z13" s="113"/>
    </row>
    <row r="14" spans="2:26" s="30" customFormat="1" ht="16.5" customHeight="1" thickBot="1" thickTop="1">
      <c r="B14" s="27" t="s">
        <v>152</v>
      </c>
      <c r="C14" s="113">
        <v>257154</v>
      </c>
      <c r="D14" s="113">
        <v>212165</v>
      </c>
      <c r="E14" s="53">
        <f>(C14/D14-1)</f>
        <v>0.21204722739377369</v>
      </c>
      <c r="F14" s="53"/>
      <c r="H14" s="113">
        <f t="shared" si="0"/>
        <v>73565</v>
      </c>
      <c r="I14" s="113">
        <f t="shared" si="0"/>
        <v>51501</v>
      </c>
      <c r="J14" s="53">
        <f>(H14/I14-1)</f>
        <v>0.42841886565309406</v>
      </c>
      <c r="K14" s="53"/>
      <c r="M14" s="113">
        <v>98725</v>
      </c>
      <c r="N14" s="113">
        <v>92259</v>
      </c>
      <c r="O14" s="53">
        <f>(M14/N14-1)</f>
        <v>0.0700853033308404</v>
      </c>
      <c r="P14" s="53"/>
      <c r="R14" s="113">
        <v>100374</v>
      </c>
      <c r="S14" s="113">
        <v>90638</v>
      </c>
      <c r="T14" s="53">
        <f>(R14/S14-1)</f>
        <v>0.10741631545267993</v>
      </c>
      <c r="U14" s="53"/>
      <c r="W14" s="113">
        <v>-15510</v>
      </c>
      <c r="X14" s="113">
        <v>-22233</v>
      </c>
      <c r="Y14" s="53">
        <f>-(W14/X14-1)</f>
        <v>0.3023883416542976</v>
      </c>
      <c r="Z14" s="113"/>
    </row>
    <row r="15" spans="2:4" s="30" customFormat="1" ht="12.75" thickTop="1">
      <c r="B15" s="24"/>
      <c r="C15" s="53"/>
      <c r="D15" s="53"/>
    </row>
    <row r="16" s="30" customFormat="1" ht="15" customHeight="1" thickBot="1">
      <c r="B16" s="24"/>
    </row>
    <row r="17" spans="2:26" s="30" customFormat="1" ht="16.5" customHeight="1" thickBot="1" thickTop="1">
      <c r="B17" s="259" t="s">
        <v>176</v>
      </c>
      <c r="C17" s="255" t="s">
        <v>309</v>
      </c>
      <c r="D17" s="256"/>
      <c r="E17" s="256"/>
      <c r="F17" s="257"/>
      <c r="G17" s="170"/>
      <c r="H17" s="255" t="s">
        <v>292</v>
      </c>
      <c r="I17" s="256"/>
      <c r="J17" s="256"/>
      <c r="K17" s="257"/>
      <c r="L17" s="205"/>
      <c r="M17" s="255" t="s">
        <v>266</v>
      </c>
      <c r="N17" s="256"/>
      <c r="O17" s="256"/>
      <c r="P17" s="257"/>
      <c r="Q17" s="205"/>
      <c r="R17" s="255" t="s">
        <v>217</v>
      </c>
      <c r="S17" s="256"/>
      <c r="T17" s="256"/>
      <c r="U17" s="257"/>
      <c r="V17" s="170"/>
      <c r="W17" s="255" t="s">
        <v>193</v>
      </c>
      <c r="X17" s="256"/>
      <c r="Y17" s="256"/>
      <c r="Z17" s="257"/>
    </row>
    <row r="18" spans="2:26" s="30" customFormat="1" ht="22.5" customHeight="1" thickBot="1" thickTop="1">
      <c r="B18" s="259"/>
      <c r="C18" s="258" t="s">
        <v>107</v>
      </c>
      <c r="D18" s="258" t="s">
        <v>108</v>
      </c>
      <c r="E18" s="258" t="s">
        <v>109</v>
      </c>
      <c r="F18" s="258" t="s">
        <v>110</v>
      </c>
      <c r="G18" s="170"/>
      <c r="H18" s="258" t="s">
        <v>107</v>
      </c>
      <c r="I18" s="258" t="s">
        <v>108</v>
      </c>
      <c r="J18" s="258" t="s">
        <v>109</v>
      </c>
      <c r="K18" s="258" t="s">
        <v>110</v>
      </c>
      <c r="L18" s="206"/>
      <c r="M18" s="258" t="s">
        <v>107</v>
      </c>
      <c r="N18" s="258" t="s">
        <v>108</v>
      </c>
      <c r="O18" s="258" t="s">
        <v>109</v>
      </c>
      <c r="P18" s="258" t="s">
        <v>110</v>
      </c>
      <c r="Q18" s="206"/>
      <c r="R18" s="258" t="s">
        <v>107</v>
      </c>
      <c r="S18" s="258" t="s">
        <v>108</v>
      </c>
      <c r="T18" s="258" t="s">
        <v>109</v>
      </c>
      <c r="U18" s="258" t="s">
        <v>110</v>
      </c>
      <c r="V18" s="170"/>
      <c r="W18" s="258" t="s">
        <v>107</v>
      </c>
      <c r="X18" s="258" t="s">
        <v>108</v>
      </c>
      <c r="Y18" s="258" t="s">
        <v>109</v>
      </c>
      <c r="Z18" s="258" t="s">
        <v>110</v>
      </c>
    </row>
    <row r="19" spans="2:26" s="30" customFormat="1" ht="22.5" customHeight="1" thickBot="1" thickTop="1">
      <c r="B19" s="260"/>
      <c r="C19" s="253"/>
      <c r="D19" s="253"/>
      <c r="E19" s="253"/>
      <c r="F19" s="253"/>
      <c r="G19" s="170"/>
      <c r="H19" s="253"/>
      <c r="I19" s="253"/>
      <c r="J19" s="253"/>
      <c r="K19" s="253"/>
      <c r="L19" s="206"/>
      <c r="M19" s="253"/>
      <c r="N19" s="253"/>
      <c r="O19" s="253"/>
      <c r="P19" s="253"/>
      <c r="Q19" s="206"/>
      <c r="R19" s="253"/>
      <c r="S19" s="253"/>
      <c r="T19" s="253"/>
      <c r="U19" s="253"/>
      <c r="V19" s="170"/>
      <c r="W19" s="253"/>
      <c r="X19" s="253"/>
      <c r="Y19" s="253"/>
      <c r="Z19" s="253"/>
    </row>
    <row r="20" spans="2:26" s="30" customFormat="1" ht="16.5" customHeight="1" thickBot="1" thickTop="1">
      <c r="B20" s="31" t="s">
        <v>136</v>
      </c>
      <c r="C20" s="210">
        <v>861.3</v>
      </c>
      <c r="D20" s="210">
        <v>315.6</v>
      </c>
      <c r="E20" s="211">
        <v>114.9</v>
      </c>
      <c r="F20" s="211">
        <v>91.1</v>
      </c>
      <c r="G20" s="170"/>
      <c r="H20" s="32">
        <f>C20-M20-R20-W20</f>
        <v>211.00000000000003</v>
      </c>
      <c r="I20" s="32">
        <f>D20-N20-S20-X20</f>
        <v>83.10000000000002</v>
      </c>
      <c r="J20" s="32">
        <f>E20-O20-T20-Y20</f>
        <v>28.5</v>
      </c>
      <c r="K20" s="32">
        <f>F20-P20-U20-Z20</f>
        <v>24.1</v>
      </c>
      <c r="L20" s="207"/>
      <c r="M20" s="32">
        <v>245.49999999999991</v>
      </c>
      <c r="N20" s="32">
        <v>92.1</v>
      </c>
      <c r="O20" s="32">
        <v>34.60000000000001</v>
      </c>
      <c r="P20" s="32">
        <v>24.1</v>
      </c>
      <c r="Q20" s="207"/>
      <c r="R20" s="32">
        <v>243.39200000000002</v>
      </c>
      <c r="S20" s="32">
        <v>91.09</v>
      </c>
      <c r="T20" s="32">
        <v>33.275999999999996</v>
      </c>
      <c r="U20" s="32">
        <v>24.927999999999997</v>
      </c>
      <c r="V20" s="170"/>
      <c r="W20" s="95">
        <v>161.408</v>
      </c>
      <c r="X20" s="95">
        <v>49.31</v>
      </c>
      <c r="Y20" s="95">
        <v>18.524</v>
      </c>
      <c r="Z20" s="95">
        <v>17.972</v>
      </c>
    </row>
    <row r="21" spans="2:26" s="30" customFormat="1" ht="16.5" customHeight="1" thickBot="1" thickTop="1">
      <c r="B21" s="12" t="s">
        <v>101</v>
      </c>
      <c r="C21" s="93">
        <v>293</v>
      </c>
      <c r="D21" s="93">
        <v>108.7</v>
      </c>
      <c r="E21" s="93">
        <v>52.9</v>
      </c>
      <c r="F21" s="93">
        <v>34.6</v>
      </c>
      <c r="G21" s="170"/>
      <c r="H21" s="32">
        <f>C21-M21-R21-W21</f>
        <v>66.19999999999999</v>
      </c>
      <c r="I21" s="32">
        <f>D21-N21-S21-X21</f>
        <v>22.200000000000003</v>
      </c>
      <c r="J21" s="32">
        <f>E21-O21-T21-Y21</f>
        <v>12.6</v>
      </c>
      <c r="K21" s="32">
        <f>F21-P21-U21-Z21</f>
        <v>11.299999999999997</v>
      </c>
      <c r="L21" s="207"/>
      <c r="M21" s="32">
        <v>97.80000000000001</v>
      </c>
      <c r="N21" s="32">
        <v>39</v>
      </c>
      <c r="O21" s="32">
        <v>18.1</v>
      </c>
      <c r="P21" s="32">
        <v>8.700000000000001</v>
      </c>
      <c r="Q21" s="207"/>
      <c r="R21" s="32">
        <v>96.118</v>
      </c>
      <c r="S21" s="32">
        <v>39.46</v>
      </c>
      <c r="T21" s="32">
        <v>17.064999999999998</v>
      </c>
      <c r="U21" s="32">
        <v>9.234</v>
      </c>
      <c r="V21" s="170"/>
      <c r="W21" s="93">
        <v>32.882</v>
      </c>
      <c r="X21" s="93">
        <v>8.04</v>
      </c>
      <c r="Y21" s="93">
        <v>5.135</v>
      </c>
      <c r="Z21" s="93">
        <v>5.366</v>
      </c>
    </row>
    <row r="22" spans="2:26" s="30" customFormat="1" ht="16.5" customHeight="1" thickBot="1" thickTop="1">
      <c r="B22" s="192"/>
      <c r="C22" s="93"/>
      <c r="D22" s="93"/>
      <c r="E22" s="93"/>
      <c r="F22" s="93"/>
      <c r="G22" s="188"/>
      <c r="H22" s="32"/>
      <c r="I22" s="32"/>
      <c r="J22" s="32"/>
      <c r="K22" s="32"/>
      <c r="L22" s="207"/>
      <c r="M22" s="32"/>
      <c r="N22" s="32"/>
      <c r="O22" s="32"/>
      <c r="P22" s="32"/>
      <c r="Q22" s="207"/>
      <c r="R22" s="32"/>
      <c r="S22" s="32"/>
      <c r="T22" s="32"/>
      <c r="U22" s="32"/>
      <c r="V22" s="188"/>
      <c r="W22" s="93"/>
      <c r="X22" s="93"/>
      <c r="Y22" s="93"/>
      <c r="Z22" s="93"/>
    </row>
    <row r="23" spans="2:26" s="30" customFormat="1" ht="13.5" thickBot="1" thickTop="1">
      <c r="B23" s="259" t="s">
        <v>176</v>
      </c>
      <c r="C23" s="255" t="s">
        <v>310</v>
      </c>
      <c r="D23" s="256"/>
      <c r="E23" s="256"/>
      <c r="F23" s="257"/>
      <c r="G23" s="170"/>
      <c r="H23" s="255" t="s">
        <v>293</v>
      </c>
      <c r="I23" s="256"/>
      <c r="J23" s="256"/>
      <c r="K23" s="257"/>
      <c r="L23" s="205"/>
      <c r="M23" s="255" t="s">
        <v>267</v>
      </c>
      <c r="N23" s="256"/>
      <c r="O23" s="256"/>
      <c r="P23" s="257"/>
      <c r="Q23" s="205"/>
      <c r="R23" s="255" t="s">
        <v>223</v>
      </c>
      <c r="S23" s="256"/>
      <c r="T23" s="256"/>
      <c r="U23" s="257"/>
      <c r="V23" s="170"/>
      <c r="W23" s="255" t="s">
        <v>172</v>
      </c>
      <c r="X23" s="256"/>
      <c r="Y23" s="256"/>
      <c r="Z23" s="257"/>
    </row>
    <row r="24" spans="2:26" ht="18" thickBot="1" thickTop="1">
      <c r="B24" s="259"/>
      <c r="C24" s="258" t="s">
        <v>107</v>
      </c>
      <c r="D24" s="258" t="s">
        <v>108</v>
      </c>
      <c r="E24" s="258" t="s">
        <v>109</v>
      </c>
      <c r="F24" s="258" t="s">
        <v>110</v>
      </c>
      <c r="G24" s="170"/>
      <c r="H24" s="258" t="s">
        <v>107</v>
      </c>
      <c r="I24" s="258" t="s">
        <v>108</v>
      </c>
      <c r="J24" s="258" t="s">
        <v>109</v>
      </c>
      <c r="K24" s="258" t="s">
        <v>110</v>
      </c>
      <c r="L24" s="206"/>
      <c r="M24" s="258" t="s">
        <v>107</v>
      </c>
      <c r="N24" s="258" t="s">
        <v>108</v>
      </c>
      <c r="O24" s="258" t="s">
        <v>109</v>
      </c>
      <c r="P24" s="258" t="s">
        <v>110</v>
      </c>
      <c r="Q24" s="206"/>
      <c r="R24" s="258" t="s">
        <v>107</v>
      </c>
      <c r="S24" s="258" t="s">
        <v>108</v>
      </c>
      <c r="T24" s="258" t="s">
        <v>109</v>
      </c>
      <c r="U24" s="258" t="s">
        <v>110</v>
      </c>
      <c r="V24" s="170"/>
      <c r="W24" s="258" t="s">
        <v>107</v>
      </c>
      <c r="X24" s="258" t="s">
        <v>108</v>
      </c>
      <c r="Y24" s="258" t="s">
        <v>109</v>
      </c>
      <c r="Z24" s="258" t="s">
        <v>110</v>
      </c>
    </row>
    <row r="25" spans="2:26" ht="18" thickBot="1" thickTop="1">
      <c r="B25" s="260"/>
      <c r="C25" s="253"/>
      <c r="D25" s="253"/>
      <c r="E25" s="253"/>
      <c r="F25" s="253"/>
      <c r="G25" s="170"/>
      <c r="H25" s="253"/>
      <c r="I25" s="253"/>
      <c r="J25" s="253"/>
      <c r="K25" s="253"/>
      <c r="L25" s="206"/>
      <c r="M25" s="253"/>
      <c r="N25" s="253"/>
      <c r="O25" s="253"/>
      <c r="P25" s="253"/>
      <c r="Q25" s="206"/>
      <c r="R25" s="253"/>
      <c r="S25" s="253"/>
      <c r="T25" s="253"/>
      <c r="U25" s="253"/>
      <c r="V25" s="170"/>
      <c r="W25" s="253"/>
      <c r="X25" s="253"/>
      <c r="Y25" s="253"/>
      <c r="Z25" s="253"/>
    </row>
    <row r="26" spans="2:26" ht="18" thickBot="1" thickTop="1">
      <c r="B26" s="31" t="s">
        <v>136</v>
      </c>
      <c r="C26" s="32">
        <v>797</v>
      </c>
      <c r="D26" s="30">
        <v>280.1</v>
      </c>
      <c r="E26" s="30">
        <v>105.2</v>
      </c>
      <c r="F26" s="30">
        <v>80.4</v>
      </c>
      <c r="H26" s="32">
        <f>C26-M26-R26-W26</f>
        <v>192.09999999999997</v>
      </c>
      <c r="I26" s="32">
        <f>D26-N26-S26-X26</f>
        <v>68.80000000000001</v>
      </c>
      <c r="J26" s="32">
        <f>E26-O26-T26-Y26</f>
        <v>26.100000000000012</v>
      </c>
      <c r="K26" s="32">
        <f>F26-P26-U26-Z26</f>
        <v>21.200000000000003</v>
      </c>
      <c r="M26" s="32">
        <v>224.7</v>
      </c>
      <c r="N26" s="32">
        <v>85.6</v>
      </c>
      <c r="O26" s="32">
        <v>31.3</v>
      </c>
      <c r="P26" s="32">
        <v>21.300000000000004</v>
      </c>
      <c r="R26" s="30">
        <v>226.5</v>
      </c>
      <c r="S26" s="30">
        <v>81.30000000000001</v>
      </c>
      <c r="T26" s="30">
        <v>32.599999999999994</v>
      </c>
      <c r="U26" s="32">
        <v>22</v>
      </c>
      <c r="W26" s="30">
        <v>153.7</v>
      </c>
      <c r="X26" s="30">
        <v>44.4</v>
      </c>
      <c r="Y26" s="30">
        <v>15.2</v>
      </c>
      <c r="Z26" s="30">
        <v>15.9</v>
      </c>
    </row>
    <row r="27" spans="2:26" ht="18" thickBot="1" thickTop="1">
      <c r="B27" s="12" t="s">
        <v>101</v>
      </c>
      <c r="C27" s="32">
        <v>257.8</v>
      </c>
      <c r="D27" s="32">
        <v>95.3</v>
      </c>
      <c r="E27" s="32">
        <v>48.2</v>
      </c>
      <c r="F27" s="32">
        <v>30.1</v>
      </c>
      <c r="H27" s="32">
        <f>C27-M27-R27-W27</f>
        <v>53.60000000000001</v>
      </c>
      <c r="I27" s="32">
        <f>D27-N27-S27-X27</f>
        <v>19.499999999999996</v>
      </c>
      <c r="J27" s="32">
        <f>E27-O27-T27-Y27</f>
        <v>11.1</v>
      </c>
      <c r="K27" s="32">
        <f>F27-P27-U27-Z27</f>
        <v>7.900000000000002</v>
      </c>
      <c r="M27" s="32">
        <v>86.99999999999999</v>
      </c>
      <c r="N27" s="32">
        <v>35.699999999999996</v>
      </c>
      <c r="O27" s="32">
        <v>15.700000000000001</v>
      </c>
      <c r="P27" s="32">
        <v>7.699999999999999</v>
      </c>
      <c r="R27" s="30">
        <v>88.7</v>
      </c>
      <c r="S27" s="30">
        <v>34.800000000000004</v>
      </c>
      <c r="T27" s="30">
        <v>17.5</v>
      </c>
      <c r="U27" s="32">
        <v>9.4</v>
      </c>
      <c r="W27" s="32">
        <v>28.5</v>
      </c>
      <c r="X27" s="32">
        <v>5.3</v>
      </c>
      <c r="Y27" s="32">
        <v>3.9</v>
      </c>
      <c r="Z27" s="32">
        <v>5.1</v>
      </c>
    </row>
    <row r="28" ht="16.5" thickTop="1"/>
  </sheetData>
  <sheetProtection/>
  <mergeCells count="65">
    <mergeCell ref="O18:O19"/>
    <mergeCell ref="P18:P19"/>
    <mergeCell ref="M23:P23"/>
    <mergeCell ref="M24:M25"/>
    <mergeCell ref="N24:N25"/>
    <mergeCell ref="O24:O25"/>
    <mergeCell ref="P24:P25"/>
    <mergeCell ref="W24:W25"/>
    <mergeCell ref="X24:X25"/>
    <mergeCell ref="Y24:Y25"/>
    <mergeCell ref="Z24:Z25"/>
    <mergeCell ref="W18:W19"/>
    <mergeCell ref="X18:X19"/>
    <mergeCell ref="Y18:Y19"/>
    <mergeCell ref="Z18:Z19"/>
    <mergeCell ref="W23:Z23"/>
    <mergeCell ref="Y4:Y5"/>
    <mergeCell ref="AB4:AB5"/>
    <mergeCell ref="W5:X5"/>
    <mergeCell ref="Z5:AA5"/>
    <mergeCell ref="W17:Z17"/>
    <mergeCell ref="B23:B25"/>
    <mergeCell ref="C18:C19"/>
    <mergeCell ref="C24:C25"/>
    <mergeCell ref="E4:E5"/>
    <mergeCell ref="C5:D5"/>
    <mergeCell ref="C23:F23"/>
    <mergeCell ref="D24:D25"/>
    <mergeCell ref="E24:E25"/>
    <mergeCell ref="F24:F25"/>
    <mergeCell ref="B4:B5"/>
    <mergeCell ref="B17:B19"/>
    <mergeCell ref="T4:T5"/>
    <mergeCell ref="R5:S5"/>
    <mergeCell ref="C17:F17"/>
    <mergeCell ref="D18:D19"/>
    <mergeCell ref="E18:E19"/>
    <mergeCell ref="F18:F19"/>
    <mergeCell ref="R17:U17"/>
    <mergeCell ref="R18:R19"/>
    <mergeCell ref="S18:S19"/>
    <mergeCell ref="T18:T19"/>
    <mergeCell ref="U18:U19"/>
    <mergeCell ref="O4:O5"/>
    <mergeCell ref="M5:N5"/>
    <mergeCell ref="M17:P17"/>
    <mergeCell ref="M18:M19"/>
    <mergeCell ref="N18:N19"/>
    <mergeCell ref="R23:U23"/>
    <mergeCell ref="R24:R25"/>
    <mergeCell ref="S24:S25"/>
    <mergeCell ref="T24:T25"/>
    <mergeCell ref="U24:U25"/>
    <mergeCell ref="J4:J5"/>
    <mergeCell ref="H5:I5"/>
    <mergeCell ref="H17:K17"/>
    <mergeCell ref="H18:H19"/>
    <mergeCell ref="I18:I19"/>
    <mergeCell ref="J18:J19"/>
    <mergeCell ref="K18:K19"/>
    <mergeCell ref="H23:K23"/>
    <mergeCell ref="H24:H25"/>
    <mergeCell ref="I24:I25"/>
    <mergeCell ref="J24:J25"/>
    <mergeCell ref="K24:K25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84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18" sqref="B18"/>
    </sheetView>
  </sheetViews>
  <sheetFormatPr defaultColWidth="10.875" defaultRowHeight="15.75" outlineLevelCol="1"/>
  <cols>
    <col min="1" max="1" width="5.00390625" style="2" customWidth="1"/>
    <col min="2" max="2" width="36.125" style="5" customWidth="1"/>
    <col min="3" max="8" width="14.875" style="2" customWidth="1"/>
    <col min="9" max="9" width="3.625" style="1" customWidth="1"/>
    <col min="10" max="15" width="14.875" style="2" customWidth="1"/>
    <col min="16" max="16" width="3.625" style="1" customWidth="1"/>
    <col min="17" max="22" width="14.875" style="2" customWidth="1" outlineLevel="1"/>
    <col min="23" max="23" width="3.625" style="1" customWidth="1" outlineLevel="1"/>
    <col min="24" max="29" width="14.875" style="2" customWidth="1" outlineLevel="1"/>
    <col min="30" max="30" width="3.625" style="1" customWidth="1" outlineLevel="1"/>
    <col min="31" max="36" width="14.875" style="2" customWidth="1" outlineLevel="1"/>
    <col min="37" max="37" width="5.625" style="1" bestFit="1" customWidth="1"/>
    <col min="38" max="39" width="5.625" style="1" customWidth="1"/>
    <col min="40" max="40" width="5.625" style="2" customWidth="1"/>
    <col min="41" max="41" width="7.50390625" style="2" bestFit="1" customWidth="1"/>
    <col min="42" max="42" width="5.125" style="2" bestFit="1" customWidth="1"/>
    <col min="43" max="16384" width="10.875" style="2" customWidth="1"/>
  </cols>
  <sheetData>
    <row r="1" ht="15.75">
      <c r="A1" s="9" t="s">
        <v>9</v>
      </c>
    </row>
    <row r="2" ht="15.75">
      <c r="A2" s="9"/>
    </row>
    <row r="3" spans="1:2" ht="18.75" thickBot="1">
      <c r="A3" s="9"/>
      <c r="B3" s="15" t="s">
        <v>123</v>
      </c>
    </row>
    <row r="4" spans="2:36" ht="22.5" customHeight="1" thickBot="1" thickTop="1">
      <c r="B4" s="241" t="s">
        <v>149</v>
      </c>
      <c r="C4" s="169" t="s">
        <v>309</v>
      </c>
      <c r="D4" s="169" t="s">
        <v>310</v>
      </c>
      <c r="E4" s="252" t="s">
        <v>195</v>
      </c>
      <c r="F4" s="198" t="s">
        <v>309</v>
      </c>
      <c r="G4" s="198" t="s">
        <v>310</v>
      </c>
      <c r="H4" s="252" t="s">
        <v>195</v>
      </c>
      <c r="J4" s="220" t="s">
        <v>292</v>
      </c>
      <c r="K4" s="220" t="s">
        <v>293</v>
      </c>
      <c r="L4" s="252" t="s">
        <v>195</v>
      </c>
      <c r="M4" s="220" t="s">
        <v>292</v>
      </c>
      <c r="N4" s="220" t="s">
        <v>293</v>
      </c>
      <c r="O4" s="252" t="s">
        <v>195</v>
      </c>
      <c r="Q4" s="198" t="s">
        <v>266</v>
      </c>
      <c r="R4" s="198" t="s">
        <v>267</v>
      </c>
      <c r="S4" s="252" t="s">
        <v>195</v>
      </c>
      <c r="T4" s="198" t="s">
        <v>266</v>
      </c>
      <c r="U4" s="198" t="s">
        <v>267</v>
      </c>
      <c r="V4" s="252" t="s">
        <v>195</v>
      </c>
      <c r="X4" s="169" t="s">
        <v>217</v>
      </c>
      <c r="Y4" s="169" t="s">
        <v>223</v>
      </c>
      <c r="Z4" s="252" t="s">
        <v>195</v>
      </c>
      <c r="AA4" s="169" t="s">
        <v>217</v>
      </c>
      <c r="AB4" s="169" t="s">
        <v>223</v>
      </c>
      <c r="AC4" s="252" t="s">
        <v>195</v>
      </c>
      <c r="AE4" s="133" t="s">
        <v>193</v>
      </c>
      <c r="AF4" s="133" t="s">
        <v>172</v>
      </c>
      <c r="AG4" s="252" t="s">
        <v>195</v>
      </c>
      <c r="AH4" s="133" t="s">
        <v>193</v>
      </c>
      <c r="AI4" s="133" t="s">
        <v>172</v>
      </c>
      <c r="AJ4" s="252" t="s">
        <v>195</v>
      </c>
    </row>
    <row r="5" spans="2:36" ht="22.5" customHeight="1" thickBot="1" thickTop="1">
      <c r="B5" s="242"/>
      <c r="C5" s="243" t="s">
        <v>196</v>
      </c>
      <c r="D5" s="254"/>
      <c r="E5" s="253"/>
      <c r="F5" s="243" t="s">
        <v>197</v>
      </c>
      <c r="G5" s="254"/>
      <c r="H5" s="253"/>
      <c r="J5" s="243" t="s">
        <v>196</v>
      </c>
      <c r="K5" s="254"/>
      <c r="L5" s="253"/>
      <c r="M5" s="243" t="s">
        <v>197</v>
      </c>
      <c r="N5" s="254"/>
      <c r="O5" s="253"/>
      <c r="Q5" s="243" t="s">
        <v>196</v>
      </c>
      <c r="R5" s="254"/>
      <c r="S5" s="253"/>
      <c r="T5" s="243" t="s">
        <v>197</v>
      </c>
      <c r="U5" s="254"/>
      <c r="V5" s="253"/>
      <c r="X5" s="243" t="s">
        <v>196</v>
      </c>
      <c r="Y5" s="254"/>
      <c r="Z5" s="253"/>
      <c r="AA5" s="243" t="s">
        <v>197</v>
      </c>
      <c r="AB5" s="254"/>
      <c r="AC5" s="253"/>
      <c r="AE5" s="243" t="s">
        <v>196</v>
      </c>
      <c r="AF5" s="254"/>
      <c r="AG5" s="253"/>
      <c r="AH5" s="243" t="s">
        <v>197</v>
      </c>
      <c r="AI5" s="254"/>
      <c r="AJ5" s="253"/>
    </row>
    <row r="6" spans="2:43" ht="16.5" thickBot="1" thickTop="1">
      <c r="B6" s="33" t="s">
        <v>124</v>
      </c>
      <c r="C6" s="187"/>
      <c r="D6" s="34"/>
      <c r="E6" s="187"/>
      <c r="F6" s="187"/>
      <c r="G6" s="187"/>
      <c r="H6" s="187"/>
      <c r="J6" s="187"/>
      <c r="K6" s="187"/>
      <c r="L6" s="187"/>
      <c r="M6" s="187"/>
      <c r="N6" s="187"/>
      <c r="O6" s="187"/>
      <c r="Q6" s="187"/>
      <c r="R6" s="187"/>
      <c r="S6" s="187"/>
      <c r="T6" s="187"/>
      <c r="U6" s="187"/>
      <c r="V6" s="187"/>
      <c r="X6" s="187"/>
      <c r="Y6" s="187"/>
      <c r="Z6" s="187"/>
      <c r="AA6" s="187"/>
      <c r="AB6" s="187"/>
      <c r="AC6" s="187"/>
      <c r="AE6" s="34"/>
      <c r="AF6" s="34"/>
      <c r="AG6" s="35"/>
      <c r="AH6" s="35"/>
      <c r="AI6" s="35"/>
      <c r="AJ6" s="35"/>
      <c r="AN6" s="122"/>
      <c r="AO6" s="122"/>
      <c r="AP6" s="122"/>
      <c r="AQ6" s="122"/>
    </row>
    <row r="7" spans="2:43" ht="18" thickBot="1" thickTop="1">
      <c r="B7" s="12" t="s">
        <v>125</v>
      </c>
      <c r="C7" s="119">
        <v>0.724</v>
      </c>
      <c r="D7" s="119">
        <v>0.697</v>
      </c>
      <c r="E7" s="177" t="s">
        <v>284</v>
      </c>
      <c r="F7" s="119">
        <v>0.724</v>
      </c>
      <c r="G7" s="134">
        <v>0.7</v>
      </c>
      <c r="H7" s="177" t="s">
        <v>178</v>
      </c>
      <c r="I7" s="151"/>
      <c r="J7" s="119">
        <v>0.701</v>
      </c>
      <c r="K7" s="119">
        <v>0.653</v>
      </c>
      <c r="L7" s="177" t="s">
        <v>317</v>
      </c>
      <c r="M7" s="119">
        <v>0.703</v>
      </c>
      <c r="N7" s="134">
        <v>0.663</v>
      </c>
      <c r="O7" s="177" t="s">
        <v>232</v>
      </c>
      <c r="P7" s="151"/>
      <c r="Q7" s="119">
        <v>0.841</v>
      </c>
      <c r="R7" s="119">
        <v>0.82</v>
      </c>
      <c r="S7" s="177" t="s">
        <v>210</v>
      </c>
      <c r="T7" s="119">
        <v>0.842</v>
      </c>
      <c r="U7" s="134">
        <v>0.822</v>
      </c>
      <c r="V7" s="177" t="s">
        <v>274</v>
      </c>
      <c r="W7" s="151"/>
      <c r="X7" s="119">
        <v>0.795</v>
      </c>
      <c r="Y7" s="119">
        <v>0.773</v>
      </c>
      <c r="Z7" s="177" t="s">
        <v>236</v>
      </c>
      <c r="AA7" s="119">
        <v>0.795</v>
      </c>
      <c r="AB7" s="134">
        <v>0.776</v>
      </c>
      <c r="AC7" s="177" t="s">
        <v>202</v>
      </c>
      <c r="AD7" s="151"/>
      <c r="AE7" s="119">
        <v>0.558</v>
      </c>
      <c r="AF7" s="134">
        <v>0.535</v>
      </c>
      <c r="AG7" s="116" t="s">
        <v>198</v>
      </c>
      <c r="AH7" s="119">
        <v>0.558</v>
      </c>
      <c r="AI7" s="134">
        <v>0.537</v>
      </c>
      <c r="AJ7" s="116" t="s">
        <v>210</v>
      </c>
      <c r="AK7" s="151"/>
      <c r="AL7" s="151"/>
      <c r="AM7" s="151"/>
      <c r="AN7" s="151"/>
      <c r="AO7" s="151"/>
      <c r="AP7" s="156"/>
      <c r="AQ7" s="159"/>
    </row>
    <row r="8" spans="2:43" ht="16.5" customHeight="1" thickBot="1" thickTop="1">
      <c r="B8" s="12" t="s">
        <v>126</v>
      </c>
      <c r="C8" s="179">
        <v>233.8</v>
      </c>
      <c r="D8" s="114">
        <v>216.3</v>
      </c>
      <c r="E8" s="178">
        <f>C8/D8-1</f>
        <v>0.08090614886731395</v>
      </c>
      <c r="F8" s="180">
        <v>233.7</v>
      </c>
      <c r="G8" s="181">
        <v>217.5</v>
      </c>
      <c r="H8" s="178">
        <f>F8/G8-1</f>
        <v>0.07448275862068954</v>
      </c>
      <c r="I8" s="151"/>
      <c r="J8" s="179">
        <v>230.3</v>
      </c>
      <c r="K8" s="179">
        <v>216.5</v>
      </c>
      <c r="L8" s="178">
        <f>J8/K8-1</f>
        <v>0.06374133949191685</v>
      </c>
      <c r="M8" s="180">
        <v>229.7</v>
      </c>
      <c r="N8" s="181">
        <v>217.7</v>
      </c>
      <c r="O8" s="178">
        <f>M8/N8-1</f>
        <v>0.05512172714745067</v>
      </c>
      <c r="P8" s="151"/>
      <c r="Q8" s="179">
        <v>241.5</v>
      </c>
      <c r="R8" s="179">
        <v>218.4</v>
      </c>
      <c r="S8" s="178">
        <f>Q8/R8-1</f>
        <v>0.10576923076923084</v>
      </c>
      <c r="T8" s="180">
        <v>241.5</v>
      </c>
      <c r="U8" s="181">
        <v>219.3</v>
      </c>
      <c r="V8" s="178">
        <f>T8/U8-1</f>
        <v>0.10123119015047877</v>
      </c>
      <c r="W8" s="153"/>
      <c r="X8" s="179">
        <v>249.4</v>
      </c>
      <c r="Y8" s="179">
        <v>227.1</v>
      </c>
      <c r="Z8" s="178">
        <f>X8/Y8-1</f>
        <v>0.09819462791721723</v>
      </c>
      <c r="AA8" s="180">
        <v>249.4</v>
      </c>
      <c r="AB8" s="181">
        <v>228.7</v>
      </c>
      <c r="AC8" s="178">
        <f>AA8/AB8-1</f>
        <v>0.090511587232182</v>
      </c>
      <c r="AD8" s="153"/>
      <c r="AE8" s="114">
        <v>204.9</v>
      </c>
      <c r="AF8" s="135">
        <v>196.3</v>
      </c>
      <c r="AG8" s="117">
        <f>AE8/AF8-1</f>
        <v>0.04381049414161997</v>
      </c>
      <c r="AH8" s="115">
        <v>204.9</v>
      </c>
      <c r="AI8" s="135">
        <v>196.8</v>
      </c>
      <c r="AJ8" s="117">
        <f>AH8/AI8-1</f>
        <v>0.041158536585365724</v>
      </c>
      <c r="AK8" s="153"/>
      <c r="AL8" s="153"/>
      <c r="AM8" s="153"/>
      <c r="AN8" s="154"/>
      <c r="AO8" s="155"/>
      <c r="AP8" s="156"/>
      <c r="AQ8" s="122"/>
    </row>
    <row r="9" spans="2:43" ht="18" thickBot="1" thickTop="1">
      <c r="B9" s="12" t="s">
        <v>127</v>
      </c>
      <c r="C9" s="137">
        <v>169.2</v>
      </c>
      <c r="D9" s="114">
        <v>150.8</v>
      </c>
      <c r="E9" s="178">
        <f>C9/D9-1</f>
        <v>0.12201591511936316</v>
      </c>
      <c r="F9" s="180">
        <v>169.3</v>
      </c>
      <c r="G9" s="181">
        <v>152.3</v>
      </c>
      <c r="H9" s="178">
        <f>F9/G9-1</f>
        <v>0.11162179908076175</v>
      </c>
      <c r="I9" s="153"/>
      <c r="J9" s="179">
        <v>161.4</v>
      </c>
      <c r="K9" s="179">
        <v>141.3</v>
      </c>
      <c r="L9" s="178">
        <f>J9/K9-1</f>
        <v>0.1422505307855626</v>
      </c>
      <c r="M9" s="180">
        <v>161.5</v>
      </c>
      <c r="N9" s="181">
        <v>144.4</v>
      </c>
      <c r="O9" s="178">
        <f>M9/N9-1</f>
        <v>0.11842105263157898</v>
      </c>
      <c r="P9" s="153"/>
      <c r="Q9" s="179">
        <v>203.2</v>
      </c>
      <c r="R9" s="179">
        <v>179</v>
      </c>
      <c r="S9" s="178">
        <f>Q9/R9-1</f>
        <v>0.1351955307262569</v>
      </c>
      <c r="T9" s="219">
        <v>203.3</v>
      </c>
      <c r="U9" s="181">
        <v>180.2</v>
      </c>
      <c r="V9" s="178">
        <f>T9/U9-1</f>
        <v>0.12819089900111003</v>
      </c>
      <c r="W9" s="153"/>
      <c r="X9" s="179">
        <v>198.3</v>
      </c>
      <c r="Y9" s="179">
        <v>175.5</v>
      </c>
      <c r="Z9" s="178">
        <f>X9/Y9-1</f>
        <v>0.1299145299145299</v>
      </c>
      <c r="AA9" s="180">
        <v>198.3</v>
      </c>
      <c r="AB9" s="181">
        <v>177.4</v>
      </c>
      <c r="AC9" s="178">
        <f>AA9/AB9-1</f>
        <v>0.11781285231116123</v>
      </c>
      <c r="AD9" s="153"/>
      <c r="AE9" s="114">
        <v>114.3</v>
      </c>
      <c r="AF9" s="135">
        <v>105</v>
      </c>
      <c r="AG9" s="117">
        <f>AE9/AF9-1</f>
        <v>0.08857142857142852</v>
      </c>
      <c r="AH9" s="115">
        <v>114.3</v>
      </c>
      <c r="AI9" s="135">
        <v>105.7</v>
      </c>
      <c r="AJ9" s="117">
        <f>AH9/AI9-1</f>
        <v>0.08136234626300842</v>
      </c>
      <c r="AK9" s="153"/>
      <c r="AL9" s="153"/>
      <c r="AM9" s="153"/>
      <c r="AN9" s="154"/>
      <c r="AO9" s="155"/>
      <c r="AP9" s="156"/>
      <c r="AQ9" s="122"/>
    </row>
    <row r="10" spans="2:43" ht="18" thickBot="1" thickTop="1">
      <c r="B10" s="37" t="s">
        <v>128</v>
      </c>
      <c r="C10" s="137"/>
      <c r="D10" s="114"/>
      <c r="E10" s="177"/>
      <c r="F10" s="180"/>
      <c r="G10" s="181"/>
      <c r="H10" s="177"/>
      <c r="I10" s="153"/>
      <c r="J10" s="179"/>
      <c r="K10" s="179"/>
      <c r="L10" s="177"/>
      <c r="M10" s="180"/>
      <c r="N10" s="181"/>
      <c r="O10" s="177"/>
      <c r="P10" s="153"/>
      <c r="Q10" s="179"/>
      <c r="R10" s="179"/>
      <c r="S10" s="177"/>
      <c r="T10" s="180"/>
      <c r="U10" s="181"/>
      <c r="V10" s="177"/>
      <c r="W10" s="153"/>
      <c r="X10" s="179"/>
      <c r="Y10" s="179"/>
      <c r="Z10" s="177"/>
      <c r="AA10" s="180"/>
      <c r="AB10" s="181"/>
      <c r="AC10" s="177"/>
      <c r="AD10" s="153"/>
      <c r="AE10" s="179"/>
      <c r="AF10" s="181"/>
      <c r="AG10" s="177"/>
      <c r="AH10" s="180"/>
      <c r="AI10" s="181"/>
      <c r="AJ10" s="177"/>
      <c r="AK10" s="153"/>
      <c r="AL10" s="153"/>
      <c r="AM10" s="153"/>
      <c r="AN10" s="154"/>
      <c r="AO10" s="155"/>
      <c r="AP10" s="152"/>
      <c r="AQ10" s="122"/>
    </row>
    <row r="11" spans="2:43" ht="18" thickBot="1" thickTop="1">
      <c r="B11" s="12" t="s">
        <v>125</v>
      </c>
      <c r="C11" s="119">
        <v>0.734</v>
      </c>
      <c r="D11" s="119">
        <v>0.729</v>
      </c>
      <c r="E11" s="182" t="s">
        <v>230</v>
      </c>
      <c r="F11" s="119">
        <v>0.743</v>
      </c>
      <c r="G11" s="134">
        <v>0.733</v>
      </c>
      <c r="H11" s="182" t="s">
        <v>314</v>
      </c>
      <c r="I11" s="151"/>
      <c r="J11" s="119">
        <v>0.717</v>
      </c>
      <c r="K11" s="119">
        <v>0.691</v>
      </c>
      <c r="L11" s="182" t="s">
        <v>276</v>
      </c>
      <c r="M11" s="119">
        <v>0.729</v>
      </c>
      <c r="N11" s="134">
        <v>0.699</v>
      </c>
      <c r="O11" s="182" t="s">
        <v>286</v>
      </c>
      <c r="P11" s="151"/>
      <c r="Q11" s="119">
        <v>0.835</v>
      </c>
      <c r="R11" s="119">
        <v>0.826</v>
      </c>
      <c r="S11" s="182" t="s">
        <v>282</v>
      </c>
      <c r="T11" s="119">
        <v>0.845</v>
      </c>
      <c r="U11" s="134">
        <v>0.838</v>
      </c>
      <c r="V11" s="182" t="s">
        <v>283</v>
      </c>
      <c r="W11" s="151"/>
      <c r="X11" s="119">
        <v>0.802</v>
      </c>
      <c r="Y11" s="119">
        <v>0.812</v>
      </c>
      <c r="Z11" s="182" t="s">
        <v>237</v>
      </c>
      <c r="AA11" s="119">
        <v>0.818</v>
      </c>
      <c r="AB11" s="134">
        <v>0.812</v>
      </c>
      <c r="AC11" s="182" t="s">
        <v>205</v>
      </c>
      <c r="AD11" s="151"/>
      <c r="AE11" s="119">
        <v>0.568</v>
      </c>
      <c r="AF11" s="119">
        <v>0.581</v>
      </c>
      <c r="AG11" s="182" t="s">
        <v>199</v>
      </c>
      <c r="AH11" s="119">
        <v>0.574</v>
      </c>
      <c r="AI11" s="134">
        <v>0.581</v>
      </c>
      <c r="AJ11" s="182" t="s">
        <v>200</v>
      </c>
      <c r="AK11" s="151"/>
      <c r="AL11" s="151"/>
      <c r="AM11" s="151"/>
      <c r="AN11" s="151"/>
      <c r="AO11" s="151"/>
      <c r="AP11" s="156"/>
      <c r="AQ11" s="159"/>
    </row>
    <row r="12" spans="2:43" ht="18" thickBot="1" thickTop="1">
      <c r="B12" s="12" t="s">
        <v>126</v>
      </c>
      <c r="C12" s="179">
        <v>168.1</v>
      </c>
      <c r="D12" s="137">
        <v>157.6</v>
      </c>
      <c r="E12" s="178">
        <f>C12/D12-1</f>
        <v>0.0666243654822336</v>
      </c>
      <c r="F12" s="180">
        <v>168.6</v>
      </c>
      <c r="G12" s="181">
        <v>158.2</v>
      </c>
      <c r="H12" s="178">
        <f>F12/G12-1</f>
        <v>0.06573957016434906</v>
      </c>
      <c r="I12" s="209"/>
      <c r="J12" s="179">
        <v>167.8</v>
      </c>
      <c r="K12" s="179">
        <v>159.8</v>
      </c>
      <c r="L12" s="178">
        <f>J12/K12-1</f>
        <v>0.050062578222778376</v>
      </c>
      <c r="M12" s="180">
        <v>168.8</v>
      </c>
      <c r="N12" s="179">
        <v>161</v>
      </c>
      <c r="O12" s="178">
        <f>M12/N12-1</f>
        <v>0.04844720496894417</v>
      </c>
      <c r="P12" s="209"/>
      <c r="Q12" s="179">
        <v>174.1</v>
      </c>
      <c r="R12" s="179">
        <v>158.7</v>
      </c>
      <c r="S12" s="178">
        <f>Q12/R12-1</f>
        <v>0.0970384373030877</v>
      </c>
      <c r="T12" s="180">
        <v>173.9</v>
      </c>
      <c r="U12" s="179">
        <v>159.5</v>
      </c>
      <c r="V12" s="178">
        <f>T12/U12-1</f>
        <v>0.09028213166144194</v>
      </c>
      <c r="W12" s="153"/>
      <c r="X12" s="179">
        <v>179.2</v>
      </c>
      <c r="Y12" s="179">
        <v>169.8</v>
      </c>
      <c r="Z12" s="178">
        <f>X12/Y12-1</f>
        <v>0.05535924617196697</v>
      </c>
      <c r="AA12" s="180">
        <v>180.5</v>
      </c>
      <c r="AB12" s="179">
        <v>169.8</v>
      </c>
      <c r="AC12" s="178">
        <f>AA12/AB12-1</f>
        <v>0.06301531213191991</v>
      </c>
      <c r="AD12" s="153"/>
      <c r="AE12" s="179">
        <v>142.3</v>
      </c>
      <c r="AF12" s="179">
        <v>136.3</v>
      </c>
      <c r="AG12" s="178">
        <f>AE12/AF12-1</f>
        <v>0.044020542920029326</v>
      </c>
      <c r="AH12" s="180">
        <v>143.2</v>
      </c>
      <c r="AI12" s="181">
        <v>136.3</v>
      </c>
      <c r="AJ12" s="178">
        <f>AH12/AI12-1</f>
        <v>0.05062362435803358</v>
      </c>
      <c r="AK12" s="153"/>
      <c r="AL12" s="153"/>
      <c r="AM12" s="153"/>
      <c r="AN12" s="154"/>
      <c r="AO12" s="155"/>
      <c r="AP12" s="156"/>
      <c r="AQ12" s="122"/>
    </row>
    <row r="13" spans="2:43" ht="18" thickBot="1" thickTop="1">
      <c r="B13" s="12" t="s">
        <v>127</v>
      </c>
      <c r="C13" s="179">
        <v>123.4</v>
      </c>
      <c r="D13" s="137">
        <v>114.9</v>
      </c>
      <c r="E13" s="178">
        <f>C13/D13-1</f>
        <v>0.07397737162750206</v>
      </c>
      <c r="F13" s="180">
        <v>125.3</v>
      </c>
      <c r="G13" s="179">
        <v>115.9</v>
      </c>
      <c r="H13" s="178">
        <f>F13/G13-1</f>
        <v>0.08110440034512512</v>
      </c>
      <c r="I13" s="209"/>
      <c r="J13" s="179">
        <v>120.3</v>
      </c>
      <c r="K13" s="179">
        <v>110.4</v>
      </c>
      <c r="L13" s="178">
        <f>J13/K13-1</f>
        <v>0.08967391304347827</v>
      </c>
      <c r="M13" s="180">
        <v>123</v>
      </c>
      <c r="N13" s="181">
        <v>112.5</v>
      </c>
      <c r="O13" s="178">
        <f>M13/N13-1</f>
        <v>0.09333333333333327</v>
      </c>
      <c r="P13" s="209"/>
      <c r="Q13" s="179">
        <v>145.3</v>
      </c>
      <c r="R13" s="179">
        <v>131</v>
      </c>
      <c r="S13" s="178">
        <f>Q13/R13-1</f>
        <v>0.10916030534351151</v>
      </c>
      <c r="T13" s="180">
        <v>147</v>
      </c>
      <c r="U13" s="181">
        <v>133.6</v>
      </c>
      <c r="V13" s="178">
        <f>T13/U13-1</f>
        <v>0.10029940119760483</v>
      </c>
      <c r="W13" s="153"/>
      <c r="X13" s="179">
        <v>143.8</v>
      </c>
      <c r="Y13" s="179">
        <v>138</v>
      </c>
      <c r="Z13" s="178">
        <f>X13/Y13-1</f>
        <v>0.04202898550724643</v>
      </c>
      <c r="AA13" s="180">
        <v>147.6</v>
      </c>
      <c r="AB13" s="181">
        <v>138</v>
      </c>
      <c r="AC13" s="178">
        <f>AA13/AB13-1</f>
        <v>0.06956521739130439</v>
      </c>
      <c r="AD13" s="153"/>
      <c r="AE13" s="179">
        <v>80.9</v>
      </c>
      <c r="AF13" s="179">
        <v>79.2</v>
      </c>
      <c r="AG13" s="178">
        <f>AE13/AF13-1</f>
        <v>0.02146464646464641</v>
      </c>
      <c r="AH13" s="180">
        <v>82.3</v>
      </c>
      <c r="AI13" s="181">
        <v>79.2</v>
      </c>
      <c r="AJ13" s="178">
        <f>AH13/AI13-1</f>
        <v>0.039141414141414144</v>
      </c>
      <c r="AK13" s="153"/>
      <c r="AL13" s="153"/>
      <c r="AM13" s="153"/>
      <c r="AN13" s="154"/>
      <c r="AO13" s="155"/>
      <c r="AP13" s="156"/>
      <c r="AQ13" s="122"/>
    </row>
    <row r="14" spans="2:43" ht="18" thickBot="1" thickTop="1">
      <c r="B14" s="37" t="s">
        <v>129</v>
      </c>
      <c r="C14" s="179"/>
      <c r="D14" s="179"/>
      <c r="E14" s="183"/>
      <c r="F14" s="180"/>
      <c r="G14" s="181"/>
      <c r="H14" s="183"/>
      <c r="I14" s="153"/>
      <c r="J14" s="179"/>
      <c r="K14" s="179"/>
      <c r="L14" s="183"/>
      <c r="M14" s="180"/>
      <c r="N14" s="181"/>
      <c r="O14" s="183"/>
      <c r="P14" s="153"/>
      <c r="Q14" s="179"/>
      <c r="R14" s="179"/>
      <c r="S14" s="183"/>
      <c r="T14" s="180"/>
      <c r="U14" s="181"/>
      <c r="V14" s="183"/>
      <c r="W14" s="153"/>
      <c r="X14" s="179"/>
      <c r="Y14" s="179"/>
      <c r="Z14" s="183"/>
      <c r="AA14" s="180"/>
      <c r="AB14" s="181"/>
      <c r="AC14" s="183"/>
      <c r="AD14" s="153"/>
      <c r="AE14" s="179"/>
      <c r="AF14" s="181"/>
      <c r="AG14" s="183"/>
      <c r="AH14" s="180"/>
      <c r="AI14" s="181"/>
      <c r="AJ14" s="183"/>
      <c r="AK14" s="153"/>
      <c r="AL14" s="153"/>
      <c r="AM14" s="153"/>
      <c r="AN14" s="154"/>
      <c r="AO14" s="155"/>
      <c r="AP14" s="157"/>
      <c r="AQ14" s="122"/>
    </row>
    <row r="15" spans="2:43" ht="18" thickBot="1" thickTop="1">
      <c r="B15" s="12" t="s">
        <v>125</v>
      </c>
      <c r="C15" s="119">
        <v>0.719</v>
      </c>
      <c r="D15" s="119">
        <v>0.684</v>
      </c>
      <c r="E15" s="183" t="s">
        <v>184</v>
      </c>
      <c r="F15" s="119">
        <v>0.722</v>
      </c>
      <c r="G15" s="134">
        <v>0.691</v>
      </c>
      <c r="H15" s="183" t="s">
        <v>241</v>
      </c>
      <c r="I15" s="151"/>
      <c r="J15" s="119">
        <v>0.692</v>
      </c>
      <c r="K15" s="119">
        <v>0.635</v>
      </c>
      <c r="L15" s="183" t="s">
        <v>318</v>
      </c>
      <c r="M15" s="119">
        <v>0.694</v>
      </c>
      <c r="N15" s="134">
        <v>0.655</v>
      </c>
      <c r="O15" s="183" t="s">
        <v>214</v>
      </c>
      <c r="P15" s="151"/>
      <c r="Q15" s="119">
        <v>0.844</v>
      </c>
      <c r="R15" s="119">
        <v>0.817</v>
      </c>
      <c r="S15" s="183" t="s">
        <v>284</v>
      </c>
      <c r="T15" s="119">
        <v>0.845</v>
      </c>
      <c r="U15" s="134">
        <v>0.819</v>
      </c>
      <c r="V15" s="183" t="s">
        <v>276</v>
      </c>
      <c r="W15" s="151"/>
      <c r="X15" s="119">
        <v>0.792</v>
      </c>
      <c r="Y15" s="119">
        <v>0.756</v>
      </c>
      <c r="Z15" s="183" t="s">
        <v>235</v>
      </c>
      <c r="AA15" s="119">
        <v>0.792</v>
      </c>
      <c r="AB15" s="134">
        <v>0.763</v>
      </c>
      <c r="AC15" s="183" t="s">
        <v>204</v>
      </c>
      <c r="AD15" s="151"/>
      <c r="AE15" s="119">
        <v>0.553</v>
      </c>
      <c r="AF15" s="119">
        <v>0.515</v>
      </c>
      <c r="AG15" s="183" t="s">
        <v>201</v>
      </c>
      <c r="AH15" s="119">
        <v>0.553</v>
      </c>
      <c r="AI15" s="134">
        <v>0.521</v>
      </c>
      <c r="AJ15" s="183" t="s">
        <v>177</v>
      </c>
      <c r="AK15" s="151"/>
      <c r="AL15" s="151"/>
      <c r="AM15" s="151"/>
      <c r="AN15" s="151"/>
      <c r="AO15" s="151"/>
      <c r="AP15" s="156"/>
      <c r="AQ15" s="159"/>
    </row>
    <row r="16" spans="2:43" ht="18" thickBot="1" thickTop="1">
      <c r="B16" s="12" t="s">
        <v>126</v>
      </c>
      <c r="C16" s="179">
        <v>267.6</v>
      </c>
      <c r="D16" s="179">
        <v>243.9</v>
      </c>
      <c r="E16" s="178">
        <f>C16/D16-1</f>
        <v>0.09717097170971711</v>
      </c>
      <c r="F16" s="180">
        <v>267.7</v>
      </c>
      <c r="G16" s="181">
        <v>249.1</v>
      </c>
      <c r="H16" s="178">
        <f>F16/G16-1</f>
        <v>0.07466880770774798</v>
      </c>
      <c r="I16" s="209"/>
      <c r="J16" s="179">
        <v>264</v>
      </c>
      <c r="K16" s="179">
        <v>244.4</v>
      </c>
      <c r="L16" s="178">
        <f>J16/K16-1</f>
        <v>0.0801963993453354</v>
      </c>
      <c r="M16" s="180">
        <v>262.8</v>
      </c>
      <c r="N16" s="181">
        <v>248.8</v>
      </c>
      <c r="O16" s="178">
        <f>M16/N16-1</f>
        <v>0.0562700964630225</v>
      </c>
      <c r="P16" s="209"/>
      <c r="Q16" s="179">
        <v>276.4</v>
      </c>
      <c r="R16" s="179">
        <v>245.5</v>
      </c>
      <c r="S16" s="178">
        <f>Q16/R16-1</f>
        <v>0.12586558044806506</v>
      </c>
      <c r="T16" s="180">
        <v>276.2</v>
      </c>
      <c r="U16" s="181">
        <v>249.8</v>
      </c>
      <c r="V16" s="178">
        <f>T16/U16-1</f>
        <v>0.1056845476381103</v>
      </c>
      <c r="W16" s="153"/>
      <c r="X16" s="179">
        <v>286.2</v>
      </c>
      <c r="Y16" s="179">
        <v>253.5</v>
      </c>
      <c r="Z16" s="178">
        <f>X16/Y16-1</f>
        <v>0.12899408284023672</v>
      </c>
      <c r="AA16" s="180">
        <v>286.2</v>
      </c>
      <c r="AB16" s="181">
        <v>260.5</v>
      </c>
      <c r="AC16" s="178">
        <f>AA16/AB16-1</f>
        <v>0.09865642994241841</v>
      </c>
      <c r="AD16" s="153"/>
      <c r="AE16" s="179">
        <v>234.2</v>
      </c>
      <c r="AF16" s="179">
        <v>225.5</v>
      </c>
      <c r="AG16" s="178">
        <f>AE16/AF16-1</f>
        <v>0.03858093126385809</v>
      </c>
      <c r="AH16" s="180">
        <v>234.2</v>
      </c>
      <c r="AI16" s="181">
        <v>227.3</v>
      </c>
      <c r="AJ16" s="178">
        <f>AH16/AI16-1</f>
        <v>0.03035635723713148</v>
      </c>
      <c r="AK16" s="153"/>
      <c r="AL16" s="153"/>
      <c r="AM16" s="153"/>
      <c r="AN16" s="154"/>
      <c r="AO16" s="155"/>
      <c r="AP16" s="156"/>
      <c r="AQ16" s="122"/>
    </row>
    <row r="17" spans="2:43" ht="18" thickBot="1" thickTop="1">
      <c r="B17" s="12" t="s">
        <v>127</v>
      </c>
      <c r="C17" s="179">
        <v>192.3</v>
      </c>
      <c r="D17" s="179">
        <v>166.7</v>
      </c>
      <c r="E17" s="178">
        <f>C17/D17-1</f>
        <v>0.15356928614277154</v>
      </c>
      <c r="F17" s="180">
        <v>193.2</v>
      </c>
      <c r="G17" s="181">
        <v>172.2</v>
      </c>
      <c r="H17" s="178">
        <f>F17/G17-1</f>
        <v>0.12195121951219523</v>
      </c>
      <c r="I17" s="153"/>
      <c r="J17" s="179">
        <v>182.7</v>
      </c>
      <c r="K17" s="179">
        <v>155.3</v>
      </c>
      <c r="L17" s="178">
        <f>J17/K17-1</f>
        <v>0.1764327108821635</v>
      </c>
      <c r="M17" s="180">
        <v>182.5</v>
      </c>
      <c r="N17" s="181">
        <v>162.9</v>
      </c>
      <c r="O17" s="178">
        <f>M17/N17-1</f>
        <v>0.12031921424186609</v>
      </c>
      <c r="P17" s="153"/>
      <c r="Q17" s="179">
        <v>233.4</v>
      </c>
      <c r="R17" s="179">
        <v>200.5</v>
      </c>
      <c r="S17" s="178">
        <f>Q17/R17-1</f>
        <v>0.16408977556109727</v>
      </c>
      <c r="T17" s="180">
        <v>233.3</v>
      </c>
      <c r="U17" s="181">
        <v>204.7</v>
      </c>
      <c r="V17" s="178">
        <f>T17/U17-1</f>
        <v>0.1397166585246703</v>
      </c>
      <c r="W17" s="153"/>
      <c r="X17" s="179">
        <v>226.6</v>
      </c>
      <c r="Y17" s="179">
        <v>191.7</v>
      </c>
      <c r="Z17" s="178">
        <f>X17/Y17-1</f>
        <v>0.18205529473135118</v>
      </c>
      <c r="AA17" s="180">
        <v>226.6</v>
      </c>
      <c r="AB17" s="181">
        <v>198.9</v>
      </c>
      <c r="AC17" s="178">
        <f>AA17/AB17-1</f>
        <v>0.1392659627953745</v>
      </c>
      <c r="AD17" s="153"/>
      <c r="AE17" s="114">
        <v>129.6</v>
      </c>
      <c r="AF17" s="114">
        <v>116.1</v>
      </c>
      <c r="AG17" s="117">
        <f>AE17/AF17-1</f>
        <v>0.11627906976744184</v>
      </c>
      <c r="AH17" s="115">
        <v>129.6</v>
      </c>
      <c r="AI17" s="135">
        <v>118.4</v>
      </c>
      <c r="AJ17" s="117">
        <f>AH17/AI17-1</f>
        <v>0.09459459459459452</v>
      </c>
      <c r="AK17" s="153"/>
      <c r="AL17" s="153"/>
      <c r="AM17" s="153"/>
      <c r="AN17" s="154"/>
      <c r="AO17" s="155"/>
      <c r="AP17" s="156"/>
      <c r="AQ17" s="122"/>
    </row>
    <row r="18" spans="2:43" ht="16.5" customHeight="1" thickTop="1">
      <c r="B18" s="38"/>
      <c r="I18" s="153"/>
      <c r="P18" s="153"/>
      <c r="W18" s="153"/>
      <c r="AD18" s="153"/>
      <c r="AK18" s="153"/>
      <c r="AL18" s="153"/>
      <c r="AM18" s="153"/>
      <c r="AN18" s="158"/>
      <c r="AO18" s="158"/>
      <c r="AP18" s="158"/>
      <c r="AQ18" s="122"/>
    </row>
    <row r="19" spans="2:43" ht="16.5" thickBot="1">
      <c r="B19" s="24"/>
      <c r="I19" s="153"/>
      <c r="P19" s="153"/>
      <c r="W19" s="153"/>
      <c r="AD19" s="153"/>
      <c r="AK19" s="153"/>
      <c r="AL19" s="153"/>
      <c r="AM19" s="153"/>
      <c r="AN19" s="158"/>
      <c r="AO19" s="158"/>
      <c r="AP19" s="158"/>
      <c r="AQ19" s="122"/>
    </row>
    <row r="20" spans="2:43" ht="22.5" customHeight="1" thickBot="1" thickTop="1">
      <c r="B20" s="267" t="s">
        <v>150</v>
      </c>
      <c r="C20" s="220" t="s">
        <v>309</v>
      </c>
      <c r="D20" s="220" t="s">
        <v>310</v>
      </c>
      <c r="E20" s="252" t="s">
        <v>195</v>
      </c>
      <c r="F20" s="220" t="s">
        <v>309</v>
      </c>
      <c r="G20" s="220" t="s">
        <v>310</v>
      </c>
      <c r="H20" s="252" t="s">
        <v>195</v>
      </c>
      <c r="J20" s="220" t="s">
        <v>292</v>
      </c>
      <c r="K20" s="220" t="s">
        <v>293</v>
      </c>
      <c r="L20" s="252" t="s">
        <v>195</v>
      </c>
      <c r="M20" s="220" t="s">
        <v>292</v>
      </c>
      <c r="N20" s="220" t="s">
        <v>293</v>
      </c>
      <c r="O20" s="252" t="s">
        <v>195</v>
      </c>
      <c r="Q20" s="198" t="s">
        <v>266</v>
      </c>
      <c r="R20" s="198" t="s">
        <v>267</v>
      </c>
      <c r="S20" s="252" t="s">
        <v>195</v>
      </c>
      <c r="T20" s="198" t="s">
        <v>266</v>
      </c>
      <c r="U20" s="198" t="s">
        <v>267</v>
      </c>
      <c r="V20" s="252" t="s">
        <v>195</v>
      </c>
      <c r="X20" s="169" t="s">
        <v>217</v>
      </c>
      <c r="Y20" s="169" t="s">
        <v>223</v>
      </c>
      <c r="Z20" s="252" t="s">
        <v>195</v>
      </c>
      <c r="AA20" s="169" t="s">
        <v>217</v>
      </c>
      <c r="AB20" s="169" t="s">
        <v>223</v>
      </c>
      <c r="AC20" s="252" t="s">
        <v>195</v>
      </c>
      <c r="AD20" s="153"/>
      <c r="AE20" s="133" t="s">
        <v>193</v>
      </c>
      <c r="AF20" s="133" t="s">
        <v>172</v>
      </c>
      <c r="AG20" s="252" t="s">
        <v>195</v>
      </c>
      <c r="AH20" s="133" t="s">
        <v>193</v>
      </c>
      <c r="AI20" s="133" t="s">
        <v>172</v>
      </c>
      <c r="AJ20" s="252" t="s">
        <v>195</v>
      </c>
      <c r="AK20" s="153"/>
      <c r="AL20" s="153"/>
      <c r="AM20" s="153"/>
      <c r="AN20" s="158"/>
      <c r="AO20" s="158"/>
      <c r="AP20" s="158"/>
      <c r="AQ20" s="122"/>
    </row>
    <row r="21" spans="2:43" ht="22.5" customHeight="1" thickBot="1" thickTop="1">
      <c r="B21" s="260"/>
      <c r="C21" s="243" t="s">
        <v>196</v>
      </c>
      <c r="D21" s="254"/>
      <c r="E21" s="253"/>
      <c r="F21" s="243" t="s">
        <v>197</v>
      </c>
      <c r="G21" s="254"/>
      <c r="H21" s="253"/>
      <c r="J21" s="243" t="s">
        <v>196</v>
      </c>
      <c r="K21" s="254"/>
      <c r="L21" s="253"/>
      <c r="M21" s="243" t="s">
        <v>197</v>
      </c>
      <c r="N21" s="254"/>
      <c r="O21" s="253"/>
      <c r="Q21" s="243" t="s">
        <v>196</v>
      </c>
      <c r="R21" s="254"/>
      <c r="S21" s="253"/>
      <c r="T21" s="243" t="s">
        <v>197</v>
      </c>
      <c r="U21" s="254"/>
      <c r="V21" s="253"/>
      <c r="X21" s="243" t="s">
        <v>196</v>
      </c>
      <c r="Y21" s="254"/>
      <c r="Z21" s="253"/>
      <c r="AA21" s="243" t="s">
        <v>197</v>
      </c>
      <c r="AB21" s="254"/>
      <c r="AC21" s="253"/>
      <c r="AD21" s="153"/>
      <c r="AE21" s="243" t="s">
        <v>196</v>
      </c>
      <c r="AF21" s="254"/>
      <c r="AG21" s="253"/>
      <c r="AH21" s="243" t="s">
        <v>197</v>
      </c>
      <c r="AI21" s="254"/>
      <c r="AJ21" s="253"/>
      <c r="AK21" s="153"/>
      <c r="AL21" s="153"/>
      <c r="AM21" s="153"/>
      <c r="AN21" s="158"/>
      <c r="AO21" s="158"/>
      <c r="AP21" s="158"/>
      <c r="AQ21" s="122"/>
    </row>
    <row r="22" spans="2:43" ht="18" thickBot="1" thickTop="1">
      <c r="B22" s="33" t="s">
        <v>107</v>
      </c>
      <c r="C22" s="187"/>
      <c r="D22" s="34"/>
      <c r="E22" s="187"/>
      <c r="F22" s="187"/>
      <c r="G22" s="187"/>
      <c r="H22" s="187"/>
      <c r="I22" s="153"/>
      <c r="J22" s="34"/>
      <c r="K22" s="34"/>
      <c r="L22" s="34"/>
      <c r="M22" s="34"/>
      <c r="N22" s="187"/>
      <c r="O22" s="34"/>
      <c r="P22" s="153"/>
      <c r="Q22" s="34"/>
      <c r="R22" s="34"/>
      <c r="S22" s="34"/>
      <c r="T22" s="34"/>
      <c r="U22" s="187"/>
      <c r="V22" s="34"/>
      <c r="W22" s="153"/>
      <c r="X22" s="34"/>
      <c r="Y22" s="34"/>
      <c r="Z22" s="34"/>
      <c r="AA22" s="34"/>
      <c r="AB22" s="34"/>
      <c r="AC22" s="34"/>
      <c r="AD22" s="153"/>
      <c r="AE22" s="34"/>
      <c r="AF22" s="34"/>
      <c r="AG22" s="35"/>
      <c r="AH22" s="35"/>
      <c r="AI22" s="35"/>
      <c r="AJ22" s="35"/>
      <c r="AK22" s="153"/>
      <c r="AL22" s="153"/>
      <c r="AM22" s="153"/>
      <c r="AN22" s="158"/>
      <c r="AO22" s="158"/>
      <c r="AP22" s="158"/>
      <c r="AQ22" s="122"/>
    </row>
    <row r="23" spans="2:43" ht="18" thickBot="1" thickTop="1">
      <c r="B23" s="12" t="s">
        <v>125</v>
      </c>
      <c r="C23" s="119">
        <v>0.708</v>
      </c>
      <c r="D23" s="119">
        <v>0.682</v>
      </c>
      <c r="E23" s="177" t="s">
        <v>276</v>
      </c>
      <c r="F23" s="119">
        <v>0.709</v>
      </c>
      <c r="G23" s="119">
        <v>0.686</v>
      </c>
      <c r="H23" s="177" t="s">
        <v>198</v>
      </c>
      <c r="I23" s="151"/>
      <c r="J23" s="119">
        <v>0.67</v>
      </c>
      <c r="K23" s="119">
        <v>0.641</v>
      </c>
      <c r="L23" s="177" t="s">
        <v>204</v>
      </c>
      <c r="M23" s="119">
        <v>0.673</v>
      </c>
      <c r="N23" s="119">
        <v>0.658</v>
      </c>
      <c r="O23" s="177" t="s">
        <v>213</v>
      </c>
      <c r="P23" s="151"/>
      <c r="Q23" s="119">
        <v>0.814</v>
      </c>
      <c r="R23" s="119">
        <v>0.783</v>
      </c>
      <c r="S23" s="177" t="s">
        <v>241</v>
      </c>
      <c r="T23" s="119">
        <v>0.814</v>
      </c>
      <c r="U23" s="119">
        <v>0.784</v>
      </c>
      <c r="V23" s="177" t="s">
        <v>286</v>
      </c>
      <c r="W23" s="151"/>
      <c r="X23" s="119">
        <v>0.783</v>
      </c>
      <c r="Y23" s="119">
        <v>0.743</v>
      </c>
      <c r="Z23" s="177" t="s">
        <v>232</v>
      </c>
      <c r="AA23" s="119">
        <v>0.783</v>
      </c>
      <c r="AB23" s="119">
        <v>0.746</v>
      </c>
      <c r="AC23" s="177" t="s">
        <v>244</v>
      </c>
      <c r="AD23" s="153"/>
      <c r="AE23" s="119">
        <v>0.567</v>
      </c>
      <c r="AF23" s="119">
        <v>0.5479999999999999</v>
      </c>
      <c r="AG23" s="116" t="s">
        <v>202</v>
      </c>
      <c r="AH23" s="119">
        <v>0.567</v>
      </c>
      <c r="AI23" s="119">
        <v>0.552</v>
      </c>
      <c r="AJ23" s="116" t="s">
        <v>213</v>
      </c>
      <c r="AK23" s="151"/>
      <c r="AL23" s="151"/>
      <c r="AM23" s="151"/>
      <c r="AN23" s="151"/>
      <c r="AO23" s="151"/>
      <c r="AP23" s="156"/>
      <c r="AQ23" s="159"/>
    </row>
    <row r="24" spans="2:43" ht="18" thickBot="1" thickTop="1">
      <c r="B24" s="12" t="s">
        <v>126</v>
      </c>
      <c r="C24" s="179">
        <v>223.7</v>
      </c>
      <c r="D24" s="114">
        <v>208.3</v>
      </c>
      <c r="E24" s="178">
        <f>C24/D24-1</f>
        <v>0.07393182909265472</v>
      </c>
      <c r="F24" s="179">
        <v>223.4</v>
      </c>
      <c r="G24" s="179">
        <v>209.9</v>
      </c>
      <c r="H24" s="178">
        <f>F24/G24-1</f>
        <v>0.06431634111481666</v>
      </c>
      <c r="I24" s="153"/>
      <c r="J24" s="179">
        <v>218.5</v>
      </c>
      <c r="K24" s="179">
        <v>206.3</v>
      </c>
      <c r="L24" s="178">
        <f>J24/K24-1</f>
        <v>0.059137178865729556</v>
      </c>
      <c r="M24" s="179">
        <v>217.2</v>
      </c>
      <c r="N24" s="179">
        <v>207.9</v>
      </c>
      <c r="O24" s="178">
        <f>M24/N24-1</f>
        <v>0.044733044733044736</v>
      </c>
      <c r="P24" s="153"/>
      <c r="Q24" s="179">
        <v>233</v>
      </c>
      <c r="R24" s="179">
        <v>210.1</v>
      </c>
      <c r="S24" s="178">
        <f>Q24/R24-1</f>
        <v>0.10899571632555927</v>
      </c>
      <c r="T24" s="179">
        <v>232.9</v>
      </c>
      <c r="U24" s="179">
        <v>211.3</v>
      </c>
      <c r="V24" s="178">
        <f>T24/U24-1</f>
        <v>0.10222432560340744</v>
      </c>
      <c r="W24" s="153"/>
      <c r="X24" s="179">
        <v>236.8</v>
      </c>
      <c r="Y24" s="179">
        <v>219.2</v>
      </c>
      <c r="Z24" s="178">
        <f>X24/Y24-1</f>
        <v>0.08029197080291972</v>
      </c>
      <c r="AA24" s="179">
        <v>236.8</v>
      </c>
      <c r="AB24" s="179">
        <v>221.4</v>
      </c>
      <c r="AC24" s="178">
        <f>AA24/AB24-1</f>
        <v>0.06955736224028919</v>
      </c>
      <c r="AD24" s="151"/>
      <c r="AE24" s="114">
        <v>198.9</v>
      </c>
      <c r="AF24" s="114">
        <v>192.9</v>
      </c>
      <c r="AG24" s="117">
        <f>AE24/AF24-1</f>
        <v>0.031104199066874116</v>
      </c>
      <c r="AH24" s="115">
        <v>198.9</v>
      </c>
      <c r="AI24" s="115">
        <v>193.4</v>
      </c>
      <c r="AJ24" s="117">
        <f>AH24/AI24-1</f>
        <v>0.028438469493278218</v>
      </c>
      <c r="AK24" s="153"/>
      <c r="AL24" s="153"/>
      <c r="AM24" s="153"/>
      <c r="AN24" s="154"/>
      <c r="AO24" s="154"/>
      <c r="AP24" s="156"/>
      <c r="AQ24" s="122"/>
    </row>
    <row r="25" spans="2:43" ht="18" thickBot="1" thickTop="1">
      <c r="B25" s="12" t="s">
        <v>127</v>
      </c>
      <c r="C25" s="179">
        <v>158.4</v>
      </c>
      <c r="D25" s="114">
        <v>142</v>
      </c>
      <c r="E25" s="178">
        <f>C25/D25-1</f>
        <v>0.11549295774647894</v>
      </c>
      <c r="F25" s="179">
        <v>158.4</v>
      </c>
      <c r="G25" s="179">
        <v>143.9</v>
      </c>
      <c r="H25" s="178">
        <f>F25/G25-1</f>
        <v>0.10076441973592765</v>
      </c>
      <c r="I25" s="153"/>
      <c r="J25" s="179">
        <v>146.4</v>
      </c>
      <c r="K25" s="179">
        <v>132.3</v>
      </c>
      <c r="L25" s="178">
        <f>J25/K25-1</f>
        <v>0.10657596371882083</v>
      </c>
      <c r="M25" s="179">
        <v>146.2</v>
      </c>
      <c r="N25" s="179">
        <v>136.7</v>
      </c>
      <c r="O25" s="178">
        <f>M25/N25-1</f>
        <v>0.06949524506217997</v>
      </c>
      <c r="P25" s="153"/>
      <c r="Q25" s="179">
        <v>189.6</v>
      </c>
      <c r="R25" s="179">
        <v>164.4</v>
      </c>
      <c r="S25" s="178">
        <f>Q25/R25-1</f>
        <v>0.15328467153284664</v>
      </c>
      <c r="T25" s="179">
        <v>189.7</v>
      </c>
      <c r="U25" s="179">
        <v>165.7</v>
      </c>
      <c r="V25" s="178">
        <f>T25/U25-1</f>
        <v>0.14484007242003627</v>
      </c>
      <c r="W25" s="153"/>
      <c r="X25" s="179">
        <v>185.5</v>
      </c>
      <c r="Y25" s="179">
        <v>162.9</v>
      </c>
      <c r="Z25" s="178">
        <f>X25/Y25-1</f>
        <v>0.13873542050337617</v>
      </c>
      <c r="AA25" s="179">
        <v>185.5</v>
      </c>
      <c r="AB25" s="179">
        <v>165.1</v>
      </c>
      <c r="AC25" s="178">
        <f>AA25/AB25-1</f>
        <v>0.12356147789218652</v>
      </c>
      <c r="AD25" s="153"/>
      <c r="AE25" s="114">
        <v>112.8</v>
      </c>
      <c r="AF25" s="114">
        <v>105.7</v>
      </c>
      <c r="AG25" s="117">
        <f>AE25/AF25-1</f>
        <v>0.06717123935666969</v>
      </c>
      <c r="AH25" s="115">
        <v>112.8</v>
      </c>
      <c r="AI25" s="115">
        <v>106.7</v>
      </c>
      <c r="AJ25" s="117">
        <f>AH25/AI25-1</f>
        <v>0.057169634489222076</v>
      </c>
      <c r="AK25" s="153"/>
      <c r="AL25" s="153"/>
      <c r="AM25" s="153"/>
      <c r="AN25" s="154"/>
      <c r="AO25" s="154"/>
      <c r="AP25" s="156"/>
      <c r="AQ25" s="122"/>
    </row>
    <row r="26" spans="2:43" ht="18" thickBot="1" thickTop="1">
      <c r="B26" s="37" t="s">
        <v>108</v>
      </c>
      <c r="C26" s="179"/>
      <c r="D26" s="114"/>
      <c r="E26" s="179"/>
      <c r="F26" s="179"/>
      <c r="G26" s="179"/>
      <c r="H26" s="179"/>
      <c r="I26" s="153"/>
      <c r="J26" s="179"/>
      <c r="K26" s="179"/>
      <c r="L26" s="179"/>
      <c r="M26" s="179"/>
      <c r="N26" s="179"/>
      <c r="O26" s="179"/>
      <c r="P26" s="153"/>
      <c r="Q26" s="179"/>
      <c r="R26" s="179"/>
      <c r="S26" s="179"/>
      <c r="T26" s="179"/>
      <c r="U26" s="179"/>
      <c r="V26" s="179"/>
      <c r="W26" s="153"/>
      <c r="X26" s="179"/>
      <c r="Y26" s="179"/>
      <c r="Z26" s="179"/>
      <c r="AA26" s="179"/>
      <c r="AB26" s="179"/>
      <c r="AC26" s="179"/>
      <c r="AD26" s="153"/>
      <c r="AE26" s="179"/>
      <c r="AF26" s="179"/>
      <c r="AG26" s="177"/>
      <c r="AH26" s="180"/>
      <c r="AI26" s="180"/>
      <c r="AJ26" s="177"/>
      <c r="AK26" s="153"/>
      <c r="AL26" s="153"/>
      <c r="AM26" s="153"/>
      <c r="AN26" s="195"/>
      <c r="AO26" s="195"/>
      <c r="AP26" s="196"/>
      <c r="AQ26" s="122"/>
    </row>
    <row r="27" spans="2:43" ht="18" thickBot="1" thickTop="1">
      <c r="B27" s="12" t="s">
        <v>125</v>
      </c>
      <c r="C27" s="119">
        <v>0.738</v>
      </c>
      <c r="D27" s="119">
        <v>0.704</v>
      </c>
      <c r="E27" s="177" t="s">
        <v>203</v>
      </c>
      <c r="F27" s="119">
        <v>0.738</v>
      </c>
      <c r="G27" s="119">
        <v>0.704</v>
      </c>
      <c r="H27" s="177" t="s">
        <v>203</v>
      </c>
      <c r="I27" s="151"/>
      <c r="J27" s="119">
        <v>0.751</v>
      </c>
      <c r="K27" s="119">
        <v>0.624</v>
      </c>
      <c r="L27" s="182" t="s">
        <v>319</v>
      </c>
      <c r="M27" s="119">
        <v>0.751</v>
      </c>
      <c r="N27" s="119">
        <v>0.624</v>
      </c>
      <c r="O27" s="182" t="s">
        <v>319</v>
      </c>
      <c r="P27" s="151"/>
      <c r="Q27" s="119">
        <v>0.899</v>
      </c>
      <c r="R27" s="119">
        <v>0.901</v>
      </c>
      <c r="S27" s="182" t="s">
        <v>275</v>
      </c>
      <c r="T27" s="119">
        <v>0.899</v>
      </c>
      <c r="U27" s="119">
        <v>0.901</v>
      </c>
      <c r="V27" s="182" t="s">
        <v>275</v>
      </c>
      <c r="W27" s="151"/>
      <c r="X27" s="119">
        <v>0.809</v>
      </c>
      <c r="Y27" s="119">
        <v>0.821</v>
      </c>
      <c r="Z27" s="182" t="s">
        <v>238</v>
      </c>
      <c r="AA27" s="119">
        <v>0.809</v>
      </c>
      <c r="AB27" s="119">
        <v>0.821</v>
      </c>
      <c r="AC27" s="182" t="s">
        <v>238</v>
      </c>
      <c r="AD27" s="151"/>
      <c r="AE27" s="119">
        <v>0.489</v>
      </c>
      <c r="AF27" s="119">
        <v>0.465</v>
      </c>
      <c r="AG27" s="177" t="s">
        <v>178</v>
      </c>
      <c r="AH27" s="119">
        <v>0.489</v>
      </c>
      <c r="AI27" s="119">
        <v>0.465</v>
      </c>
      <c r="AJ27" s="177" t="s">
        <v>178</v>
      </c>
      <c r="AK27" s="151"/>
      <c r="AL27" s="151"/>
      <c r="AM27" s="151"/>
      <c r="AN27" s="151"/>
      <c r="AO27" s="151"/>
      <c r="AP27" s="197"/>
      <c r="AQ27" s="159"/>
    </row>
    <row r="28" spans="2:43" ht="18" thickBot="1" thickTop="1">
      <c r="B28" s="12" t="s">
        <v>126</v>
      </c>
      <c r="C28" s="179">
        <v>248.6</v>
      </c>
      <c r="D28" s="114">
        <v>229.8</v>
      </c>
      <c r="E28" s="178">
        <f>C28/D28-1</f>
        <v>0.08181026979982575</v>
      </c>
      <c r="F28" s="179">
        <v>248.6</v>
      </c>
      <c r="G28" s="179">
        <v>229.8</v>
      </c>
      <c r="H28" s="178">
        <f>F28/G28-1</f>
        <v>0.08181026979982575</v>
      </c>
      <c r="I28" s="153"/>
      <c r="J28" s="179">
        <v>246.3</v>
      </c>
      <c r="K28" s="179">
        <v>238.6</v>
      </c>
      <c r="L28" s="178">
        <f>J28/K28-1</f>
        <v>0.0322715842414083</v>
      </c>
      <c r="M28" s="179">
        <v>246.3</v>
      </c>
      <c r="N28" s="179">
        <v>238.6</v>
      </c>
      <c r="O28" s="178">
        <f>M28/N28-1</f>
        <v>0.0322715842414083</v>
      </c>
      <c r="P28" s="153"/>
      <c r="Q28" s="179">
        <v>250.6</v>
      </c>
      <c r="R28" s="179">
        <v>229.6</v>
      </c>
      <c r="S28" s="178">
        <f>Q28/R28-1</f>
        <v>0.09146341463414642</v>
      </c>
      <c r="T28" s="179">
        <v>250.6</v>
      </c>
      <c r="U28" s="179">
        <v>229.6</v>
      </c>
      <c r="V28" s="178">
        <f>T28/U28-1</f>
        <v>0.09146341463414642</v>
      </c>
      <c r="W28" s="153"/>
      <c r="X28" s="179">
        <v>267.8</v>
      </c>
      <c r="Y28" s="179">
        <v>232.3</v>
      </c>
      <c r="Z28" s="178">
        <f>X28/Y28-1</f>
        <v>0.15281962978906583</v>
      </c>
      <c r="AA28" s="179">
        <v>267.8</v>
      </c>
      <c r="AB28" s="179">
        <v>232.3</v>
      </c>
      <c r="AC28" s="178">
        <f>AA28/AB28-1</f>
        <v>0.15281962978906583</v>
      </c>
      <c r="AD28" s="153"/>
      <c r="AE28" s="179">
        <v>217.1</v>
      </c>
      <c r="AF28" s="179">
        <v>209.1</v>
      </c>
      <c r="AG28" s="178">
        <f>AE28/AF28-1</f>
        <v>0.038259206121473044</v>
      </c>
      <c r="AH28" s="180">
        <v>217.1</v>
      </c>
      <c r="AI28" s="180">
        <v>209.1</v>
      </c>
      <c r="AJ28" s="178">
        <f>AH28/AI28-1</f>
        <v>0.038259206121473044</v>
      </c>
      <c r="AK28" s="153"/>
      <c r="AL28" s="153"/>
      <c r="AM28" s="153"/>
      <c r="AN28" s="195"/>
      <c r="AO28" s="195"/>
      <c r="AP28" s="197"/>
      <c r="AQ28" s="122"/>
    </row>
    <row r="29" spans="2:43" ht="18" thickBot="1" thickTop="1">
      <c r="B29" s="12" t="s">
        <v>127</v>
      </c>
      <c r="C29" s="179">
        <v>183.3</v>
      </c>
      <c r="D29" s="114">
        <v>161.7</v>
      </c>
      <c r="E29" s="178">
        <f>C29/D29-1</f>
        <v>0.13358070500927655</v>
      </c>
      <c r="F29" s="179">
        <v>183.3</v>
      </c>
      <c r="G29" s="179">
        <v>161.7</v>
      </c>
      <c r="H29" s="178">
        <f>F29/G29-1</f>
        <v>0.13358070500927655</v>
      </c>
      <c r="I29" s="153"/>
      <c r="J29" s="179">
        <v>185.1</v>
      </c>
      <c r="K29" s="179">
        <v>148.8</v>
      </c>
      <c r="L29" s="178">
        <f>J29/K29-1</f>
        <v>0.24395161290322576</v>
      </c>
      <c r="M29" s="179">
        <v>185.1</v>
      </c>
      <c r="N29" s="179">
        <v>148.8</v>
      </c>
      <c r="O29" s="178">
        <f>M29/N29-1</f>
        <v>0.24395161290322576</v>
      </c>
      <c r="P29" s="153"/>
      <c r="Q29" s="179">
        <v>225.3</v>
      </c>
      <c r="R29" s="179">
        <v>207</v>
      </c>
      <c r="S29" s="178">
        <f>Q29/R29-1</f>
        <v>0.08840579710144936</v>
      </c>
      <c r="T29" s="179">
        <v>225.3</v>
      </c>
      <c r="U29" s="179">
        <v>207</v>
      </c>
      <c r="V29" s="178">
        <f>T29/U29-1</f>
        <v>0.08840579710144936</v>
      </c>
      <c r="W29" s="153"/>
      <c r="X29" s="179">
        <v>216.8</v>
      </c>
      <c r="Y29" s="179">
        <v>190.8</v>
      </c>
      <c r="Z29" s="178">
        <f>X29/Y29-1</f>
        <v>0.13626834381551367</v>
      </c>
      <c r="AA29" s="179">
        <v>216.8</v>
      </c>
      <c r="AB29" s="179">
        <v>190.8</v>
      </c>
      <c r="AC29" s="178">
        <f>AA29/AB29-1</f>
        <v>0.13626834381551367</v>
      </c>
      <c r="AD29" s="153"/>
      <c r="AE29" s="179">
        <v>106.1</v>
      </c>
      <c r="AF29" s="179">
        <v>97.2</v>
      </c>
      <c r="AG29" s="178">
        <f>AE29/AF29-1</f>
        <v>0.09156378600823034</v>
      </c>
      <c r="AH29" s="180">
        <v>106.1</v>
      </c>
      <c r="AI29" s="180">
        <v>97.2</v>
      </c>
      <c r="AJ29" s="178">
        <f>AH29/AI29-1</f>
        <v>0.09156378600823034</v>
      </c>
      <c r="AK29" s="153"/>
      <c r="AL29" s="153"/>
      <c r="AM29" s="153"/>
      <c r="AN29" s="195"/>
      <c r="AO29" s="195"/>
      <c r="AP29" s="197"/>
      <c r="AQ29" s="122"/>
    </row>
    <row r="30" spans="2:43" ht="18" thickBot="1" thickTop="1">
      <c r="B30" s="37" t="s">
        <v>109</v>
      </c>
      <c r="C30" s="179"/>
      <c r="D30" s="114"/>
      <c r="E30" s="179"/>
      <c r="F30" s="179"/>
      <c r="G30" s="179"/>
      <c r="H30" s="179"/>
      <c r="I30" s="153"/>
      <c r="J30" s="179"/>
      <c r="K30" s="179"/>
      <c r="L30" s="179"/>
      <c r="M30" s="179"/>
      <c r="N30" s="179"/>
      <c r="O30" s="179"/>
      <c r="P30" s="153"/>
      <c r="Q30" s="179"/>
      <c r="R30" s="179"/>
      <c r="S30" s="179"/>
      <c r="T30" s="179"/>
      <c r="U30" s="179"/>
      <c r="V30" s="179"/>
      <c r="W30" s="153"/>
      <c r="X30" s="179"/>
      <c r="Y30" s="179"/>
      <c r="Z30" s="179"/>
      <c r="AA30" s="179"/>
      <c r="AB30" s="179"/>
      <c r="AC30" s="179"/>
      <c r="AD30" s="153"/>
      <c r="AE30" s="179"/>
      <c r="AF30" s="179"/>
      <c r="AG30" s="177"/>
      <c r="AH30" s="180"/>
      <c r="AI30" s="180"/>
      <c r="AJ30" s="177"/>
      <c r="AK30" s="153"/>
      <c r="AL30" s="153"/>
      <c r="AM30" s="153"/>
      <c r="AN30" s="195"/>
      <c r="AO30" s="195"/>
      <c r="AP30" s="196"/>
      <c r="AQ30" s="122"/>
    </row>
    <row r="31" spans="2:43" ht="18" thickBot="1" thickTop="1">
      <c r="B31" s="12" t="s">
        <v>125</v>
      </c>
      <c r="C31" s="119">
        <v>0.757</v>
      </c>
      <c r="D31" s="119">
        <v>0.755</v>
      </c>
      <c r="E31" s="182" t="s">
        <v>277</v>
      </c>
      <c r="F31" s="119">
        <v>0.757</v>
      </c>
      <c r="G31" s="119">
        <v>0.755</v>
      </c>
      <c r="H31" s="182" t="s">
        <v>277</v>
      </c>
      <c r="I31" s="151"/>
      <c r="J31" s="119">
        <v>0.773</v>
      </c>
      <c r="K31" s="119">
        <v>0.749</v>
      </c>
      <c r="L31" s="182" t="s">
        <v>178</v>
      </c>
      <c r="M31" s="119">
        <v>0.773</v>
      </c>
      <c r="N31" s="119">
        <v>0.749</v>
      </c>
      <c r="O31" s="182" t="s">
        <v>178</v>
      </c>
      <c r="P31" s="151"/>
      <c r="Q31" s="119">
        <v>0.878</v>
      </c>
      <c r="R31" s="119">
        <v>0.882</v>
      </c>
      <c r="S31" s="182" t="s">
        <v>231</v>
      </c>
      <c r="T31" s="119">
        <v>0.878</v>
      </c>
      <c r="U31" s="119">
        <v>0.882</v>
      </c>
      <c r="V31" s="182" t="s">
        <v>231</v>
      </c>
      <c r="W31" s="151"/>
      <c r="X31" s="119">
        <v>0.802</v>
      </c>
      <c r="Y31" s="119">
        <v>0.844</v>
      </c>
      <c r="Z31" s="182" t="s">
        <v>239</v>
      </c>
      <c r="AA31" s="119">
        <v>0.802</v>
      </c>
      <c r="AB31" s="119">
        <v>0.844</v>
      </c>
      <c r="AC31" s="182" t="s">
        <v>239</v>
      </c>
      <c r="AD31" s="151"/>
      <c r="AE31" s="119">
        <v>0.575</v>
      </c>
      <c r="AF31" s="119">
        <v>0.541</v>
      </c>
      <c r="AG31" s="177" t="s">
        <v>203</v>
      </c>
      <c r="AH31" s="119">
        <v>0.575</v>
      </c>
      <c r="AI31" s="119">
        <v>0.541</v>
      </c>
      <c r="AJ31" s="177" t="s">
        <v>203</v>
      </c>
      <c r="AK31" s="151"/>
      <c r="AL31" s="151"/>
      <c r="AM31" s="151"/>
      <c r="AN31" s="151"/>
      <c r="AO31" s="151"/>
      <c r="AP31" s="197"/>
      <c r="AQ31" s="159"/>
    </row>
    <row r="32" spans="2:43" ht="18" thickBot="1" thickTop="1">
      <c r="B32" s="12" t="s">
        <v>126</v>
      </c>
      <c r="C32" s="179">
        <v>250.2</v>
      </c>
      <c r="D32" s="114">
        <v>225.9</v>
      </c>
      <c r="E32" s="178">
        <f>C32/D32-1</f>
        <v>0.10756972111553775</v>
      </c>
      <c r="F32" s="179">
        <v>250.2</v>
      </c>
      <c r="G32" s="179">
        <v>225.8</v>
      </c>
      <c r="H32" s="178">
        <f>F32/G32-1</f>
        <v>0.10806023029229395</v>
      </c>
      <c r="I32" s="153"/>
      <c r="J32" s="179">
        <v>238.6</v>
      </c>
      <c r="K32" s="179">
        <v>219.1</v>
      </c>
      <c r="L32" s="178">
        <f>J32/K32-1</f>
        <v>0.08900045641259702</v>
      </c>
      <c r="M32" s="179">
        <v>238.6</v>
      </c>
      <c r="N32" s="179">
        <v>219.1</v>
      </c>
      <c r="O32" s="178">
        <f>M32/N32-1</f>
        <v>0.08900045641259702</v>
      </c>
      <c r="P32" s="153"/>
      <c r="Q32" s="179">
        <v>267.5</v>
      </c>
      <c r="R32" s="179">
        <v>236.6</v>
      </c>
      <c r="S32" s="178">
        <f>Q32/R32-1</f>
        <v>0.13060016906170757</v>
      </c>
      <c r="T32" s="179">
        <v>267.5</v>
      </c>
      <c r="U32" s="179">
        <v>236.6</v>
      </c>
      <c r="V32" s="178">
        <f>T32/U32-1</f>
        <v>0.13060016906170757</v>
      </c>
      <c r="W32" s="153"/>
      <c r="X32" s="179">
        <v>281.6</v>
      </c>
      <c r="Y32" s="179">
        <v>258.7</v>
      </c>
      <c r="Z32" s="178">
        <f>X32/Y32-1</f>
        <v>0.08851952068032487</v>
      </c>
      <c r="AA32" s="179">
        <v>281.6</v>
      </c>
      <c r="AB32" s="179">
        <v>258.7</v>
      </c>
      <c r="AC32" s="178">
        <f>AA32/AB32-1</f>
        <v>0.08851952068032487</v>
      </c>
      <c r="AD32" s="153"/>
      <c r="AE32" s="179">
        <v>196</v>
      </c>
      <c r="AF32" s="179">
        <v>167.4</v>
      </c>
      <c r="AG32" s="178">
        <f>AE32/AF32-1</f>
        <v>0.1708482676224612</v>
      </c>
      <c r="AH32" s="180">
        <v>196</v>
      </c>
      <c r="AI32" s="180">
        <v>167.4</v>
      </c>
      <c r="AJ32" s="178">
        <f>AH32/AI32-1</f>
        <v>0.1708482676224612</v>
      </c>
      <c r="AK32" s="153"/>
      <c r="AL32" s="153"/>
      <c r="AM32" s="153"/>
      <c r="AN32" s="195"/>
      <c r="AO32" s="195"/>
      <c r="AP32" s="197"/>
      <c r="AQ32" s="122"/>
    </row>
    <row r="33" spans="2:43" ht="18" thickBot="1" thickTop="1">
      <c r="B33" s="12" t="s">
        <v>127</v>
      </c>
      <c r="C33" s="179">
        <v>189.5</v>
      </c>
      <c r="D33" s="114">
        <v>170.5</v>
      </c>
      <c r="E33" s="178">
        <f>C33/D33-1</f>
        <v>0.11143695014662747</v>
      </c>
      <c r="F33" s="179">
        <v>189.5</v>
      </c>
      <c r="G33" s="179">
        <v>170.5</v>
      </c>
      <c r="H33" s="178">
        <f>F33/G33-1</f>
        <v>0.11143695014662747</v>
      </c>
      <c r="I33" s="153"/>
      <c r="J33" s="179">
        <v>184.4</v>
      </c>
      <c r="K33" s="179">
        <v>164.2</v>
      </c>
      <c r="L33" s="178">
        <f>J33/K33-1</f>
        <v>0.1230207064555422</v>
      </c>
      <c r="M33" s="179">
        <v>184.4</v>
      </c>
      <c r="N33" s="179">
        <v>164.2</v>
      </c>
      <c r="O33" s="178">
        <f>M33/N33-1</f>
        <v>0.1230207064555422</v>
      </c>
      <c r="P33" s="153"/>
      <c r="Q33" s="179">
        <v>235</v>
      </c>
      <c r="R33" s="179">
        <v>208.7</v>
      </c>
      <c r="S33" s="178">
        <f>Q33/R33-1</f>
        <v>0.1260182079540011</v>
      </c>
      <c r="T33" s="179">
        <v>235</v>
      </c>
      <c r="U33" s="179">
        <v>208.7</v>
      </c>
      <c r="V33" s="178">
        <f>T33/U33-1</f>
        <v>0.1260182079540011</v>
      </c>
      <c r="W33" s="153"/>
      <c r="X33" s="179">
        <v>226</v>
      </c>
      <c r="Y33" s="179">
        <v>218.3</v>
      </c>
      <c r="Z33" s="178">
        <f>X33/Y33-1</f>
        <v>0.03527256069628937</v>
      </c>
      <c r="AA33" s="179">
        <v>226</v>
      </c>
      <c r="AB33" s="179">
        <v>218.3</v>
      </c>
      <c r="AC33" s="178">
        <f>AA33/AB33-1</f>
        <v>0.03527256069628937</v>
      </c>
      <c r="AD33" s="153"/>
      <c r="AE33" s="179">
        <v>112.7</v>
      </c>
      <c r="AF33" s="179">
        <v>90.5</v>
      </c>
      <c r="AG33" s="178">
        <f>AE33/AF33-1</f>
        <v>0.245303867403315</v>
      </c>
      <c r="AH33" s="180">
        <v>112.7</v>
      </c>
      <c r="AI33" s="180">
        <v>90.5</v>
      </c>
      <c r="AJ33" s="178">
        <f>AH33/AI33-1</f>
        <v>0.245303867403315</v>
      </c>
      <c r="AK33" s="153"/>
      <c r="AL33" s="153"/>
      <c r="AM33" s="153"/>
      <c r="AN33" s="195"/>
      <c r="AO33" s="195"/>
      <c r="AP33" s="197"/>
      <c r="AQ33" s="122"/>
    </row>
    <row r="34" spans="2:43" ht="18" thickBot="1" thickTop="1">
      <c r="B34" s="37" t="s">
        <v>110</v>
      </c>
      <c r="C34" s="179"/>
      <c r="D34" s="114"/>
      <c r="E34" s="179"/>
      <c r="F34" s="179"/>
      <c r="G34" s="179"/>
      <c r="H34" s="179"/>
      <c r="I34" s="153"/>
      <c r="J34" s="179"/>
      <c r="K34" s="179"/>
      <c r="L34" s="179"/>
      <c r="M34" s="179"/>
      <c r="N34" s="179"/>
      <c r="O34" s="179"/>
      <c r="P34" s="153"/>
      <c r="Q34" s="179"/>
      <c r="R34" s="179"/>
      <c r="S34" s="179"/>
      <c r="T34" s="179"/>
      <c r="U34" s="179"/>
      <c r="V34" s="179"/>
      <c r="W34" s="153"/>
      <c r="X34" s="179"/>
      <c r="Y34" s="179"/>
      <c r="Z34" s="179"/>
      <c r="AA34" s="179"/>
      <c r="AB34" s="179"/>
      <c r="AC34" s="179"/>
      <c r="AD34" s="153"/>
      <c r="AE34" s="179"/>
      <c r="AF34" s="179"/>
      <c r="AG34" s="177"/>
      <c r="AH34" s="180"/>
      <c r="AI34" s="180"/>
      <c r="AJ34" s="177"/>
      <c r="AK34" s="153"/>
      <c r="AL34" s="153"/>
      <c r="AM34" s="153"/>
      <c r="AN34" s="195"/>
      <c r="AO34" s="195"/>
      <c r="AP34" s="196"/>
      <c r="AQ34" s="122"/>
    </row>
    <row r="35" spans="2:43" ht="18" thickBot="1" thickTop="1">
      <c r="B35" s="12" t="s">
        <v>125</v>
      </c>
      <c r="C35" s="119">
        <v>0.821</v>
      </c>
      <c r="D35" s="119">
        <v>0.792</v>
      </c>
      <c r="E35" s="177" t="s">
        <v>204</v>
      </c>
      <c r="F35" s="119">
        <v>0.821</v>
      </c>
      <c r="G35" s="119">
        <v>0.792</v>
      </c>
      <c r="H35" s="177" t="s">
        <v>204</v>
      </c>
      <c r="I35" s="151"/>
      <c r="J35" s="119">
        <v>0.785</v>
      </c>
      <c r="K35" s="119">
        <v>0.77</v>
      </c>
      <c r="L35" s="177" t="s">
        <v>213</v>
      </c>
      <c r="M35" s="119">
        <v>0.785</v>
      </c>
      <c r="N35" s="119">
        <v>0.77</v>
      </c>
      <c r="O35" s="177" t="s">
        <v>213</v>
      </c>
      <c r="P35" s="151"/>
      <c r="Q35" s="119">
        <v>0.903</v>
      </c>
      <c r="R35" s="119">
        <v>0.878</v>
      </c>
      <c r="S35" s="177" t="s">
        <v>233</v>
      </c>
      <c r="T35" s="119">
        <v>0.903</v>
      </c>
      <c r="U35" s="119">
        <v>0.878</v>
      </c>
      <c r="V35" s="177" t="s">
        <v>233</v>
      </c>
      <c r="W35" s="151"/>
      <c r="X35" s="119">
        <v>0.885</v>
      </c>
      <c r="Y35" s="119">
        <v>0.866</v>
      </c>
      <c r="Z35" s="177" t="s">
        <v>202</v>
      </c>
      <c r="AA35" s="119">
        <v>0.885</v>
      </c>
      <c r="AB35" s="119">
        <v>0.866</v>
      </c>
      <c r="AC35" s="177" t="s">
        <v>202</v>
      </c>
      <c r="AD35" s="151"/>
      <c r="AE35" s="119">
        <v>0.711</v>
      </c>
      <c r="AF35" s="119">
        <v>0.652</v>
      </c>
      <c r="AG35" s="177" t="s">
        <v>180</v>
      </c>
      <c r="AH35" s="119">
        <v>0.711</v>
      </c>
      <c r="AI35" s="119">
        <v>0.652</v>
      </c>
      <c r="AJ35" s="177" t="s">
        <v>180</v>
      </c>
      <c r="AK35" s="151"/>
      <c r="AL35" s="151"/>
      <c r="AM35" s="151"/>
      <c r="AN35" s="151"/>
      <c r="AO35" s="151"/>
      <c r="AP35" s="197"/>
      <c r="AQ35" s="159"/>
    </row>
    <row r="36" spans="2:43" ht="18" thickBot="1" thickTop="1">
      <c r="B36" s="12" t="s">
        <v>126</v>
      </c>
      <c r="C36" s="179">
        <v>270.3</v>
      </c>
      <c r="D36" s="179">
        <v>245.1</v>
      </c>
      <c r="E36" s="178">
        <f>C36/D36-1</f>
        <v>0.10281517747858016</v>
      </c>
      <c r="F36" s="179">
        <v>270.3</v>
      </c>
      <c r="G36" s="179">
        <v>245.1</v>
      </c>
      <c r="H36" s="178">
        <f>F36/G36-1</f>
        <v>0.10281517747858016</v>
      </c>
      <c r="I36" s="153"/>
      <c r="J36" s="179">
        <v>291.1</v>
      </c>
      <c r="K36" s="179">
        <v>252.1</v>
      </c>
      <c r="L36" s="178">
        <f>J36/K36-1</f>
        <v>0.1547005156683856</v>
      </c>
      <c r="M36" s="179">
        <v>291.1</v>
      </c>
      <c r="N36" s="179">
        <v>252.1</v>
      </c>
      <c r="O36" s="178">
        <f>M36/N36-1</f>
        <v>0.1547005156683856</v>
      </c>
      <c r="P36" s="153"/>
      <c r="Q36" s="179">
        <v>264</v>
      </c>
      <c r="R36" s="179">
        <v>240.5</v>
      </c>
      <c r="S36" s="178">
        <f>Q36/R36-1</f>
        <v>0.09771309771309777</v>
      </c>
      <c r="T36" s="179">
        <v>264</v>
      </c>
      <c r="U36" s="179">
        <v>240.5</v>
      </c>
      <c r="V36" s="178">
        <f>T36/U36-1</f>
        <v>0.09771309771309777</v>
      </c>
      <c r="W36" s="153"/>
      <c r="X36" s="179">
        <v>276.9</v>
      </c>
      <c r="Y36" s="179">
        <v>248</v>
      </c>
      <c r="Z36" s="178">
        <f>X36/Y36-1</f>
        <v>0.11653225806451606</v>
      </c>
      <c r="AA36" s="179">
        <v>276.9</v>
      </c>
      <c r="AB36" s="179">
        <v>248</v>
      </c>
      <c r="AC36" s="178">
        <f>AA36/AB36-1</f>
        <v>0.11653225806451606</v>
      </c>
      <c r="AD36" s="153"/>
      <c r="AE36" s="179">
        <v>247.4</v>
      </c>
      <c r="AF36" s="179">
        <v>239.2</v>
      </c>
      <c r="AG36" s="178">
        <f>AE36/AF36-1</f>
        <v>0.03428093645484953</v>
      </c>
      <c r="AH36" s="180">
        <v>247.4</v>
      </c>
      <c r="AI36" s="180">
        <v>239.2</v>
      </c>
      <c r="AJ36" s="178">
        <f>AH36/AI36-1</f>
        <v>0.03428093645484953</v>
      </c>
      <c r="AK36" s="153"/>
      <c r="AL36" s="153"/>
      <c r="AM36" s="153"/>
      <c r="AN36" s="195"/>
      <c r="AO36" s="195"/>
      <c r="AP36" s="197"/>
      <c r="AQ36" s="122"/>
    </row>
    <row r="37" spans="2:43" ht="18" thickBot="1" thickTop="1">
      <c r="B37" s="12" t="s">
        <v>127</v>
      </c>
      <c r="C37" s="179">
        <v>222</v>
      </c>
      <c r="D37" s="114">
        <v>194.1</v>
      </c>
      <c r="E37" s="178">
        <f>C37/D37-1</f>
        <v>0.14374034003091185</v>
      </c>
      <c r="F37" s="179">
        <v>222</v>
      </c>
      <c r="G37" s="179">
        <v>194.1</v>
      </c>
      <c r="H37" s="178">
        <f>F37/G37-1</f>
        <v>0.14374034003091185</v>
      </c>
      <c r="I37" s="153"/>
      <c r="J37" s="179">
        <v>228.4</v>
      </c>
      <c r="K37" s="179">
        <v>194.1</v>
      </c>
      <c r="L37" s="178">
        <f>J37/K37-1</f>
        <v>0.17671303451828968</v>
      </c>
      <c r="M37" s="179">
        <v>228.4</v>
      </c>
      <c r="N37" s="179">
        <v>194.1</v>
      </c>
      <c r="O37" s="178">
        <f>M37/N37-1</f>
        <v>0.17671303451828968</v>
      </c>
      <c r="P37" s="153"/>
      <c r="Q37" s="179">
        <v>238.5</v>
      </c>
      <c r="R37" s="179">
        <v>211.2</v>
      </c>
      <c r="S37" s="178">
        <f>Q37/R37-1</f>
        <v>0.12926136363636376</v>
      </c>
      <c r="T37" s="179">
        <v>238.5</v>
      </c>
      <c r="U37" s="179">
        <v>211.2</v>
      </c>
      <c r="V37" s="178">
        <f>T37/U37-1</f>
        <v>0.12926136363636376</v>
      </c>
      <c r="W37" s="153"/>
      <c r="X37" s="179">
        <v>245.2</v>
      </c>
      <c r="Y37" s="179">
        <v>214.7</v>
      </c>
      <c r="Z37" s="178">
        <f>X37/Y37-1</f>
        <v>0.14205868653935716</v>
      </c>
      <c r="AA37" s="179">
        <v>245.2</v>
      </c>
      <c r="AB37" s="179">
        <v>214.7</v>
      </c>
      <c r="AC37" s="178">
        <f>AA37/AB37-1</f>
        <v>0.14205868653935716</v>
      </c>
      <c r="AD37" s="153"/>
      <c r="AE37" s="179">
        <v>175.9</v>
      </c>
      <c r="AF37" s="179">
        <v>156</v>
      </c>
      <c r="AG37" s="178">
        <f>AE37/AF37-1</f>
        <v>0.12756410256410255</v>
      </c>
      <c r="AH37" s="180">
        <v>175.9</v>
      </c>
      <c r="AI37" s="180">
        <v>156</v>
      </c>
      <c r="AJ37" s="178">
        <f>AH37/AI37-1</f>
        <v>0.12756410256410255</v>
      </c>
      <c r="AK37" s="153"/>
      <c r="AL37" s="153"/>
      <c r="AM37" s="153"/>
      <c r="AN37" s="195"/>
      <c r="AO37" s="195"/>
      <c r="AP37" s="197"/>
      <c r="AQ37" s="122"/>
    </row>
    <row r="38" spans="2:43" ht="16.5" thickTop="1">
      <c r="B38" s="24"/>
      <c r="I38" s="153"/>
      <c r="P38" s="153"/>
      <c r="W38" s="153"/>
      <c r="AD38" s="153"/>
      <c r="AK38" s="153"/>
      <c r="AL38" s="153"/>
      <c r="AM38" s="153"/>
      <c r="AN38" s="158"/>
      <c r="AO38" s="158"/>
      <c r="AP38" s="158"/>
      <c r="AQ38" s="122"/>
    </row>
    <row r="39" spans="2:43" ht="48.75">
      <c r="B39" s="24" t="s">
        <v>287</v>
      </c>
      <c r="I39" s="153"/>
      <c r="P39" s="153"/>
      <c r="W39" s="153"/>
      <c r="AD39" s="153"/>
      <c r="AK39" s="153"/>
      <c r="AL39" s="153"/>
      <c r="AM39" s="153"/>
      <c r="AN39" s="158"/>
      <c r="AO39" s="158"/>
      <c r="AP39" s="158"/>
      <c r="AQ39" s="122"/>
    </row>
    <row r="40" spans="2:43" ht="15.75">
      <c r="B40" s="24"/>
      <c r="I40" s="153"/>
      <c r="P40" s="153"/>
      <c r="W40" s="153"/>
      <c r="AD40" s="153"/>
      <c r="AK40" s="153"/>
      <c r="AL40" s="153"/>
      <c r="AM40" s="153"/>
      <c r="AN40" s="158"/>
      <c r="AO40" s="158"/>
      <c r="AP40" s="158"/>
      <c r="AQ40" s="122"/>
    </row>
    <row r="41" spans="2:43" ht="16.5" thickBot="1">
      <c r="B41" s="24"/>
      <c r="I41" s="153"/>
      <c r="P41" s="153"/>
      <c r="W41" s="153"/>
      <c r="AD41" s="153"/>
      <c r="AK41" s="153"/>
      <c r="AL41" s="153"/>
      <c r="AM41" s="153"/>
      <c r="AN41" s="158"/>
      <c r="AO41" s="158"/>
      <c r="AP41" s="158"/>
      <c r="AQ41" s="122"/>
    </row>
    <row r="42" spans="2:43" ht="22.5" customHeight="1" thickBot="1" thickTop="1">
      <c r="B42" s="267" t="s">
        <v>157</v>
      </c>
      <c r="C42" s="220" t="s">
        <v>309</v>
      </c>
      <c r="D42" s="220" t="s">
        <v>310</v>
      </c>
      <c r="E42" s="252" t="s">
        <v>195</v>
      </c>
      <c r="F42" s="220" t="s">
        <v>309</v>
      </c>
      <c r="G42" s="220" t="s">
        <v>310</v>
      </c>
      <c r="H42" s="252" t="s">
        <v>195</v>
      </c>
      <c r="J42" s="220" t="s">
        <v>292</v>
      </c>
      <c r="K42" s="220" t="s">
        <v>293</v>
      </c>
      <c r="L42" s="252" t="s">
        <v>195</v>
      </c>
      <c r="M42" s="220" t="s">
        <v>292</v>
      </c>
      <c r="N42" s="220" t="s">
        <v>293</v>
      </c>
      <c r="O42" s="252" t="s">
        <v>195</v>
      </c>
      <c r="Q42" s="198" t="s">
        <v>266</v>
      </c>
      <c r="R42" s="198" t="s">
        <v>267</v>
      </c>
      <c r="S42" s="252" t="s">
        <v>195</v>
      </c>
      <c r="T42" s="198" t="s">
        <v>266</v>
      </c>
      <c r="U42" s="198" t="s">
        <v>267</v>
      </c>
      <c r="V42" s="252" t="s">
        <v>195</v>
      </c>
      <c r="X42" s="169" t="s">
        <v>217</v>
      </c>
      <c r="Y42" s="169" t="s">
        <v>223</v>
      </c>
      <c r="Z42" s="252" t="s">
        <v>195</v>
      </c>
      <c r="AA42" s="169" t="s">
        <v>217</v>
      </c>
      <c r="AB42" s="169" t="s">
        <v>223</v>
      </c>
      <c r="AC42" s="252" t="s">
        <v>195</v>
      </c>
      <c r="AD42" s="153"/>
      <c r="AE42" s="133" t="s">
        <v>193</v>
      </c>
      <c r="AF42" s="133" t="s">
        <v>172</v>
      </c>
      <c r="AG42" s="252" t="s">
        <v>195</v>
      </c>
      <c r="AH42" s="133" t="s">
        <v>193</v>
      </c>
      <c r="AI42" s="133" t="s">
        <v>172</v>
      </c>
      <c r="AJ42" s="252" t="s">
        <v>195</v>
      </c>
      <c r="AK42" s="153"/>
      <c r="AL42" s="153"/>
      <c r="AM42" s="153"/>
      <c r="AN42" s="158"/>
      <c r="AO42" s="158"/>
      <c r="AP42" s="158"/>
      <c r="AQ42" s="122"/>
    </row>
    <row r="43" spans="2:43" ht="22.5" customHeight="1" thickBot="1" thickTop="1">
      <c r="B43" s="242"/>
      <c r="C43" s="243" t="s">
        <v>196</v>
      </c>
      <c r="D43" s="254"/>
      <c r="E43" s="253"/>
      <c r="F43" s="243" t="s">
        <v>197</v>
      </c>
      <c r="G43" s="254"/>
      <c r="H43" s="253"/>
      <c r="J43" s="243" t="s">
        <v>196</v>
      </c>
      <c r="K43" s="254"/>
      <c r="L43" s="253"/>
      <c r="M43" s="243" t="s">
        <v>197</v>
      </c>
      <c r="N43" s="254"/>
      <c r="O43" s="253"/>
      <c r="Q43" s="243" t="s">
        <v>196</v>
      </c>
      <c r="R43" s="254"/>
      <c r="S43" s="253"/>
      <c r="T43" s="243" t="s">
        <v>197</v>
      </c>
      <c r="U43" s="254"/>
      <c r="V43" s="253"/>
      <c r="X43" s="243" t="s">
        <v>196</v>
      </c>
      <c r="Y43" s="254"/>
      <c r="Z43" s="253"/>
      <c r="AA43" s="243" t="s">
        <v>197</v>
      </c>
      <c r="AB43" s="254"/>
      <c r="AC43" s="253"/>
      <c r="AD43" s="153"/>
      <c r="AE43" s="243" t="s">
        <v>196</v>
      </c>
      <c r="AF43" s="254"/>
      <c r="AG43" s="253"/>
      <c r="AH43" s="243" t="s">
        <v>197</v>
      </c>
      <c r="AI43" s="254"/>
      <c r="AJ43" s="253"/>
      <c r="AK43" s="153"/>
      <c r="AL43" s="153"/>
      <c r="AM43" s="153"/>
      <c r="AN43" s="158"/>
      <c r="AO43" s="158"/>
      <c r="AP43" s="158"/>
      <c r="AQ43" s="122"/>
    </row>
    <row r="44" spans="2:43" ht="18" thickBot="1" thickTop="1">
      <c r="B44" s="33" t="s">
        <v>124</v>
      </c>
      <c r="C44" s="34"/>
      <c r="D44" s="34"/>
      <c r="E44" s="34"/>
      <c r="F44" s="34"/>
      <c r="G44" s="34"/>
      <c r="H44" s="34"/>
      <c r="I44" s="153"/>
      <c r="J44" s="34"/>
      <c r="K44" s="34"/>
      <c r="L44" s="34"/>
      <c r="M44" s="34"/>
      <c r="N44" s="34"/>
      <c r="O44" s="34"/>
      <c r="P44" s="153"/>
      <c r="Q44" s="34"/>
      <c r="R44" s="34"/>
      <c r="S44" s="34"/>
      <c r="T44" s="34"/>
      <c r="U44" s="34"/>
      <c r="V44" s="34"/>
      <c r="W44" s="153"/>
      <c r="X44" s="34"/>
      <c r="Y44" s="34"/>
      <c r="Z44" s="34"/>
      <c r="AA44" s="34"/>
      <c r="AB44" s="34"/>
      <c r="AC44" s="34"/>
      <c r="AD44" s="153"/>
      <c r="AE44" s="34"/>
      <c r="AF44" s="34"/>
      <c r="AG44" s="35"/>
      <c r="AH44" s="35"/>
      <c r="AI44" s="35"/>
      <c r="AJ44" s="35"/>
      <c r="AK44" s="153"/>
      <c r="AL44" s="153"/>
      <c r="AM44" s="153"/>
      <c r="AN44" s="158"/>
      <c r="AO44" s="158"/>
      <c r="AP44" s="158"/>
      <c r="AQ44" s="122"/>
    </row>
    <row r="45" spans="2:43" ht="18" thickBot="1" thickTop="1">
      <c r="B45" s="12" t="s">
        <v>125</v>
      </c>
      <c r="C45" s="119">
        <v>0.613</v>
      </c>
      <c r="D45" s="119">
        <v>0.582</v>
      </c>
      <c r="E45" s="177" t="s">
        <v>241</v>
      </c>
      <c r="F45" s="119">
        <v>0.651</v>
      </c>
      <c r="G45" s="134">
        <v>0.593</v>
      </c>
      <c r="H45" s="177" t="s">
        <v>281</v>
      </c>
      <c r="I45" s="151"/>
      <c r="J45" s="119">
        <v>0.571</v>
      </c>
      <c r="K45" s="119">
        <v>0.569</v>
      </c>
      <c r="L45" s="177" t="s">
        <v>277</v>
      </c>
      <c r="M45" s="119">
        <v>0.634</v>
      </c>
      <c r="N45" s="134">
        <v>0.58</v>
      </c>
      <c r="O45" s="177" t="s">
        <v>242</v>
      </c>
      <c r="P45" s="151"/>
      <c r="Q45" s="119">
        <v>0.692</v>
      </c>
      <c r="R45" s="119">
        <v>0.687</v>
      </c>
      <c r="S45" s="177" t="s">
        <v>230</v>
      </c>
      <c r="T45" s="119">
        <v>0.734</v>
      </c>
      <c r="U45" s="134">
        <v>0.69</v>
      </c>
      <c r="V45" s="177" t="s">
        <v>280</v>
      </c>
      <c r="W45" s="151"/>
      <c r="X45" s="119">
        <v>0.646</v>
      </c>
      <c r="Y45" s="119">
        <v>0.604</v>
      </c>
      <c r="Z45" s="177" t="s">
        <v>240</v>
      </c>
      <c r="AA45" s="119">
        <v>0.672</v>
      </c>
      <c r="AB45" s="134">
        <v>0.604</v>
      </c>
      <c r="AC45" s="177" t="s">
        <v>246</v>
      </c>
      <c r="AD45" s="151"/>
      <c r="AE45" s="119">
        <v>0.529</v>
      </c>
      <c r="AF45" s="119">
        <v>0.49</v>
      </c>
      <c r="AG45" s="116" t="s">
        <v>214</v>
      </c>
      <c r="AH45" s="119">
        <v>0.562</v>
      </c>
      <c r="AI45" s="119">
        <v>0.491</v>
      </c>
      <c r="AJ45" s="116" t="s">
        <v>212</v>
      </c>
      <c r="AK45" s="151"/>
      <c r="AL45" s="151"/>
      <c r="AM45" s="151"/>
      <c r="AN45" s="151"/>
      <c r="AO45" s="151"/>
      <c r="AP45" s="156"/>
      <c r="AQ45" s="159"/>
    </row>
    <row r="46" spans="2:43" ht="18" thickBot="1" thickTop="1">
      <c r="B46" s="12" t="s">
        <v>126</v>
      </c>
      <c r="C46" s="179">
        <v>185.6</v>
      </c>
      <c r="D46" s="179">
        <v>181.3</v>
      </c>
      <c r="E46" s="178">
        <f>C46/D46-1</f>
        <v>0.02371759514616656</v>
      </c>
      <c r="F46" s="180">
        <v>189.6</v>
      </c>
      <c r="G46" s="181">
        <v>181.4</v>
      </c>
      <c r="H46" s="178">
        <f>F46/G46-1</f>
        <v>0.04520396912899671</v>
      </c>
      <c r="I46" s="153"/>
      <c r="J46" s="179">
        <v>188.4</v>
      </c>
      <c r="K46" s="179">
        <v>182.6</v>
      </c>
      <c r="L46" s="178">
        <f>J46/K46-1</f>
        <v>0.03176341730558607</v>
      </c>
      <c r="M46" s="180">
        <v>191.5</v>
      </c>
      <c r="N46" s="181">
        <v>182.5</v>
      </c>
      <c r="O46" s="178">
        <f>M46/N46-1</f>
        <v>0.049315068493150704</v>
      </c>
      <c r="P46" s="153"/>
      <c r="Q46" s="179">
        <v>184.5</v>
      </c>
      <c r="R46" s="179">
        <v>178.7</v>
      </c>
      <c r="S46" s="178">
        <f>Q46/R46-1</f>
        <v>0.032456631225517674</v>
      </c>
      <c r="T46" s="180">
        <v>189.9</v>
      </c>
      <c r="U46" s="181">
        <v>178.7</v>
      </c>
      <c r="V46" s="178">
        <f>T46/U46-1</f>
        <v>0.06267487409065486</v>
      </c>
      <c r="W46" s="153"/>
      <c r="X46" s="114">
        <v>185.4</v>
      </c>
      <c r="Y46" s="114">
        <v>183</v>
      </c>
      <c r="Z46" s="178">
        <f>X46/Y46-1</f>
        <v>0.013114754098360715</v>
      </c>
      <c r="AA46" s="180">
        <v>193</v>
      </c>
      <c r="AB46" s="181">
        <v>183</v>
      </c>
      <c r="AC46" s="178">
        <f>AA46/AB46-1</f>
        <v>0.05464480874316946</v>
      </c>
      <c r="AD46" s="153"/>
      <c r="AE46" s="114">
        <v>183.8</v>
      </c>
      <c r="AF46" s="137">
        <v>182.3</v>
      </c>
      <c r="AG46" s="117">
        <f>AE46/AF46-1</f>
        <v>0.008228195282501405</v>
      </c>
      <c r="AH46" s="115">
        <v>187.2</v>
      </c>
      <c r="AI46" s="115">
        <v>182.4</v>
      </c>
      <c r="AJ46" s="117">
        <f>AH46/AI46-1</f>
        <v>0.02631578947368407</v>
      </c>
      <c r="AK46" s="153"/>
      <c r="AL46" s="153"/>
      <c r="AM46" s="153"/>
      <c r="AN46" s="154"/>
      <c r="AO46" s="154"/>
      <c r="AP46" s="156"/>
      <c r="AQ46" s="122"/>
    </row>
    <row r="47" spans="2:43" ht="18" thickBot="1" thickTop="1">
      <c r="B47" s="12" t="s">
        <v>127</v>
      </c>
      <c r="C47" s="179">
        <v>113.8</v>
      </c>
      <c r="D47" s="179">
        <v>105.6</v>
      </c>
      <c r="E47" s="178">
        <f>C47/D47-1</f>
        <v>0.07765151515151514</v>
      </c>
      <c r="F47" s="180">
        <v>123.4</v>
      </c>
      <c r="G47" s="181">
        <v>107.5</v>
      </c>
      <c r="H47" s="178">
        <f>F47/G47-1</f>
        <v>0.14790697674418607</v>
      </c>
      <c r="I47" s="153"/>
      <c r="J47" s="179">
        <v>107.5</v>
      </c>
      <c r="K47" s="179">
        <v>103.9</v>
      </c>
      <c r="L47" s="178">
        <f>J47/K47-1</f>
        <v>0.03464870067372461</v>
      </c>
      <c r="M47" s="180">
        <v>121.4</v>
      </c>
      <c r="N47" s="181">
        <v>105.9</v>
      </c>
      <c r="O47" s="178">
        <f>M47/N47-1</f>
        <v>0.1463644948064211</v>
      </c>
      <c r="P47" s="153"/>
      <c r="Q47" s="179">
        <v>127.7</v>
      </c>
      <c r="R47" s="179">
        <v>122.8</v>
      </c>
      <c r="S47" s="178">
        <f>Q47/R47-1</f>
        <v>0.03990228013029329</v>
      </c>
      <c r="T47" s="180">
        <v>139.3</v>
      </c>
      <c r="U47" s="181">
        <v>123.4</v>
      </c>
      <c r="V47" s="178">
        <f>T47/U47-1</f>
        <v>0.1288492706645057</v>
      </c>
      <c r="W47" s="153"/>
      <c r="X47" s="114">
        <v>119.7</v>
      </c>
      <c r="Y47" s="114">
        <v>110.5</v>
      </c>
      <c r="Z47" s="178">
        <f>X47/Y47-1</f>
        <v>0.08325791855203613</v>
      </c>
      <c r="AA47" s="180">
        <v>129.7</v>
      </c>
      <c r="AB47" s="181">
        <v>110.5</v>
      </c>
      <c r="AC47" s="178">
        <f>AA47/AB47-1</f>
        <v>0.1737556561085971</v>
      </c>
      <c r="AD47" s="153"/>
      <c r="AE47" s="114">
        <v>97.3</v>
      </c>
      <c r="AF47" s="137">
        <v>89.2</v>
      </c>
      <c r="AG47" s="117">
        <f>AE47/AF47-1</f>
        <v>0.09080717488789225</v>
      </c>
      <c r="AH47" s="115">
        <v>105.3</v>
      </c>
      <c r="AI47" s="115">
        <v>89.5</v>
      </c>
      <c r="AJ47" s="117">
        <f>AH47/AI47-1</f>
        <v>0.17653631284916194</v>
      </c>
      <c r="AK47" s="153"/>
      <c r="AL47" s="153"/>
      <c r="AM47" s="153"/>
      <c r="AN47" s="154"/>
      <c r="AO47" s="154"/>
      <c r="AP47" s="156"/>
      <c r="AQ47" s="122"/>
    </row>
    <row r="48" spans="2:43" ht="18" thickBot="1" thickTop="1">
      <c r="B48" s="37" t="s">
        <v>128</v>
      </c>
      <c r="C48" s="179"/>
      <c r="D48" s="179"/>
      <c r="E48" s="177"/>
      <c r="F48" s="180"/>
      <c r="G48" s="181"/>
      <c r="H48" s="177"/>
      <c r="I48" s="153"/>
      <c r="J48" s="179"/>
      <c r="K48" s="179"/>
      <c r="L48" s="177"/>
      <c r="M48" s="180"/>
      <c r="N48" s="181"/>
      <c r="O48" s="177"/>
      <c r="P48" s="153"/>
      <c r="Q48" s="179"/>
      <c r="R48" s="179"/>
      <c r="S48" s="177"/>
      <c r="T48" s="180"/>
      <c r="U48" s="181"/>
      <c r="V48" s="177"/>
      <c r="W48" s="153"/>
      <c r="X48" s="114"/>
      <c r="Y48" s="114"/>
      <c r="Z48" s="177"/>
      <c r="AA48" s="180"/>
      <c r="AB48" s="181"/>
      <c r="AC48" s="177"/>
      <c r="AD48" s="153"/>
      <c r="AE48" s="114"/>
      <c r="AF48" s="114"/>
      <c r="AG48" s="116"/>
      <c r="AH48" s="115"/>
      <c r="AI48" s="115"/>
      <c r="AJ48" s="116"/>
      <c r="AK48" s="153"/>
      <c r="AL48" s="153"/>
      <c r="AM48" s="153"/>
      <c r="AN48" s="154"/>
      <c r="AO48" s="154"/>
      <c r="AP48" s="152"/>
      <c r="AQ48" s="122"/>
    </row>
    <row r="49" spans="2:43" ht="18" thickBot="1" thickTop="1">
      <c r="B49" s="12" t="s">
        <v>125</v>
      </c>
      <c r="C49" s="119">
        <v>0.636</v>
      </c>
      <c r="D49" s="119">
        <v>0.613</v>
      </c>
      <c r="E49" s="182" t="s">
        <v>198</v>
      </c>
      <c r="F49" s="119">
        <v>0.696</v>
      </c>
      <c r="G49" s="134">
        <v>0.62</v>
      </c>
      <c r="H49" s="182" t="s">
        <v>278</v>
      </c>
      <c r="I49" s="151"/>
      <c r="J49" s="119">
        <v>0.604</v>
      </c>
      <c r="K49" s="119">
        <v>0.591</v>
      </c>
      <c r="L49" s="182" t="s">
        <v>321</v>
      </c>
      <c r="M49" s="119">
        <v>0.69</v>
      </c>
      <c r="N49" s="134">
        <v>0.613</v>
      </c>
      <c r="O49" s="182" t="s">
        <v>320</v>
      </c>
      <c r="P49" s="151"/>
      <c r="Q49" s="119">
        <v>0.715</v>
      </c>
      <c r="R49" s="119">
        <v>0.734</v>
      </c>
      <c r="S49" s="182" t="s">
        <v>285</v>
      </c>
      <c r="T49" s="119">
        <v>0.801</v>
      </c>
      <c r="U49" s="134">
        <v>0.742</v>
      </c>
      <c r="V49" s="182" t="s">
        <v>180</v>
      </c>
      <c r="W49" s="151"/>
      <c r="X49" s="119">
        <v>0.68</v>
      </c>
      <c r="Y49" s="119">
        <v>0.649</v>
      </c>
      <c r="Z49" s="182" t="s">
        <v>241</v>
      </c>
      <c r="AA49" s="119">
        <v>0.731</v>
      </c>
      <c r="AB49" s="134">
        <v>0.649</v>
      </c>
      <c r="AC49" s="182" t="s">
        <v>247</v>
      </c>
      <c r="AD49" s="151"/>
      <c r="AE49" s="119">
        <v>0.516</v>
      </c>
      <c r="AF49" s="119">
        <v>0.46399999999999997</v>
      </c>
      <c r="AG49" s="116" t="s">
        <v>181</v>
      </c>
      <c r="AH49" s="119">
        <v>0.556</v>
      </c>
      <c r="AI49" s="119">
        <v>0.464</v>
      </c>
      <c r="AJ49" s="116" t="s">
        <v>211</v>
      </c>
      <c r="AK49" s="151"/>
      <c r="AL49" s="151"/>
      <c r="AM49" s="151"/>
      <c r="AN49" s="151"/>
      <c r="AO49" s="151"/>
      <c r="AP49" s="156"/>
      <c r="AQ49" s="159"/>
    </row>
    <row r="50" spans="2:43" ht="18" thickBot="1" thickTop="1">
      <c r="B50" s="12" t="s">
        <v>126</v>
      </c>
      <c r="C50" s="179">
        <v>146.9</v>
      </c>
      <c r="D50" s="179">
        <v>140.3</v>
      </c>
      <c r="E50" s="178">
        <f>C50/D50-1</f>
        <v>0.04704205274411977</v>
      </c>
      <c r="F50" s="180">
        <v>148</v>
      </c>
      <c r="G50" s="181">
        <v>139.9</v>
      </c>
      <c r="H50" s="178">
        <f>F50/G50-1</f>
        <v>0.05789849892780552</v>
      </c>
      <c r="I50" s="153"/>
      <c r="J50" s="179">
        <v>146.5</v>
      </c>
      <c r="K50" s="179">
        <v>140.1</v>
      </c>
      <c r="L50" s="178">
        <f>J50/K50-1</f>
        <v>0.0456816559600286</v>
      </c>
      <c r="M50" s="180">
        <v>148.1</v>
      </c>
      <c r="N50" s="181">
        <v>140.3</v>
      </c>
      <c r="O50" s="178">
        <f>M50/N50-1</f>
        <v>0.05559515324305053</v>
      </c>
      <c r="P50" s="153"/>
      <c r="Q50" s="179">
        <v>153.4</v>
      </c>
      <c r="R50" s="179">
        <v>145.3</v>
      </c>
      <c r="S50" s="178">
        <f>Q50/R50-1</f>
        <v>0.055746730901582886</v>
      </c>
      <c r="T50" s="180">
        <v>155.1</v>
      </c>
      <c r="U50" s="181">
        <v>144</v>
      </c>
      <c r="V50" s="178">
        <f>T50/U50-1</f>
        <v>0.07708333333333339</v>
      </c>
      <c r="W50" s="153"/>
      <c r="X50" s="114">
        <v>149.1</v>
      </c>
      <c r="Y50" s="114">
        <v>143.7</v>
      </c>
      <c r="Z50" s="178">
        <f>X50/Y50-1</f>
        <v>0.03757828810020891</v>
      </c>
      <c r="AA50" s="180">
        <v>151.6</v>
      </c>
      <c r="AB50" s="181">
        <v>143.7</v>
      </c>
      <c r="AC50" s="178">
        <f>AA50/AB50-1</f>
        <v>0.05497564370215735</v>
      </c>
      <c r="AD50" s="153"/>
      <c r="AE50" s="114">
        <v>132.8</v>
      </c>
      <c r="AF50" s="114">
        <v>128</v>
      </c>
      <c r="AG50" s="117">
        <f>AE50/AF50-1</f>
        <v>0.03750000000000009</v>
      </c>
      <c r="AH50" s="115">
        <v>132.1</v>
      </c>
      <c r="AI50" s="115">
        <v>128</v>
      </c>
      <c r="AJ50" s="117">
        <f>AH50/AI50-1</f>
        <v>0.032031249999999956</v>
      </c>
      <c r="AK50" s="153"/>
      <c r="AL50" s="153"/>
      <c r="AM50" s="153"/>
      <c r="AN50" s="154"/>
      <c r="AO50" s="154"/>
      <c r="AP50" s="156"/>
      <c r="AQ50" s="122"/>
    </row>
    <row r="51" spans="2:43" ht="18" thickBot="1" thickTop="1">
      <c r="B51" s="12" t="s">
        <v>127</v>
      </c>
      <c r="C51" s="179">
        <v>93.4</v>
      </c>
      <c r="D51" s="179">
        <v>86</v>
      </c>
      <c r="E51" s="178">
        <f>C51/D51-1</f>
        <v>0.086046511627907</v>
      </c>
      <c r="F51" s="180">
        <v>103</v>
      </c>
      <c r="G51" s="181">
        <v>86.7</v>
      </c>
      <c r="H51" s="178">
        <f>F51/G51-1</f>
        <v>0.18800461361014986</v>
      </c>
      <c r="I51" s="153"/>
      <c r="J51" s="179">
        <v>88.5</v>
      </c>
      <c r="K51" s="179">
        <v>82.8</v>
      </c>
      <c r="L51" s="178">
        <f>J51/K51-1</f>
        <v>0.06884057971014501</v>
      </c>
      <c r="M51" s="180">
        <v>102.2</v>
      </c>
      <c r="N51" s="181">
        <v>86</v>
      </c>
      <c r="O51" s="178">
        <f>M51/N51-1</f>
        <v>0.18837209302325575</v>
      </c>
      <c r="P51" s="153"/>
      <c r="Q51" s="179">
        <v>109.8</v>
      </c>
      <c r="R51" s="179">
        <v>106.6</v>
      </c>
      <c r="S51" s="178">
        <f>Q51/R51-1</f>
        <v>0.030018761726078758</v>
      </c>
      <c r="T51" s="180">
        <v>124.2</v>
      </c>
      <c r="U51" s="181">
        <v>106.9</v>
      </c>
      <c r="V51" s="178">
        <f>T51/U51-1</f>
        <v>0.16183348924228258</v>
      </c>
      <c r="W51" s="153"/>
      <c r="X51" s="114">
        <v>101.4</v>
      </c>
      <c r="Y51" s="114">
        <v>93.4</v>
      </c>
      <c r="Z51" s="178">
        <f>X51/Y51-1</f>
        <v>0.08565310492505351</v>
      </c>
      <c r="AA51" s="180">
        <v>110.8</v>
      </c>
      <c r="AB51" s="181">
        <v>93.4</v>
      </c>
      <c r="AC51" s="178">
        <f>AA51/AB51-1</f>
        <v>0.1862955032119913</v>
      </c>
      <c r="AD51" s="153"/>
      <c r="AE51" s="114">
        <v>68.5</v>
      </c>
      <c r="AF51" s="114">
        <v>59.4</v>
      </c>
      <c r="AG51" s="117">
        <f>AE51/AF51-1</f>
        <v>0.15319865319865333</v>
      </c>
      <c r="AH51" s="115">
        <v>73.5</v>
      </c>
      <c r="AI51" s="115">
        <v>59.4</v>
      </c>
      <c r="AJ51" s="117">
        <f>AH51/AI51-1</f>
        <v>0.23737373737373746</v>
      </c>
      <c r="AK51" s="153"/>
      <c r="AL51" s="153"/>
      <c r="AM51" s="153"/>
      <c r="AN51" s="154"/>
      <c r="AO51" s="154"/>
      <c r="AP51" s="156"/>
      <c r="AQ51" s="122"/>
    </row>
    <row r="52" spans="2:43" ht="18" thickBot="1" thickTop="1">
      <c r="B52" s="37" t="s">
        <v>129</v>
      </c>
      <c r="C52" s="179"/>
      <c r="D52" s="179"/>
      <c r="E52" s="183"/>
      <c r="F52" s="180"/>
      <c r="G52" s="181"/>
      <c r="H52" s="183"/>
      <c r="I52" s="153"/>
      <c r="J52" s="179"/>
      <c r="K52" s="179"/>
      <c r="L52" s="183"/>
      <c r="M52" s="180"/>
      <c r="N52" s="181"/>
      <c r="O52" s="183"/>
      <c r="P52" s="153"/>
      <c r="Q52" s="179"/>
      <c r="R52" s="179"/>
      <c r="S52" s="183"/>
      <c r="T52" s="180"/>
      <c r="U52" s="181"/>
      <c r="V52" s="183"/>
      <c r="W52" s="153"/>
      <c r="X52" s="114"/>
      <c r="Y52" s="114"/>
      <c r="Z52" s="183"/>
      <c r="AA52" s="180"/>
      <c r="AB52" s="181"/>
      <c r="AC52" s="183"/>
      <c r="AD52" s="153"/>
      <c r="AE52" s="114"/>
      <c r="AF52" s="114"/>
      <c r="AG52" s="116"/>
      <c r="AH52" s="115"/>
      <c r="AI52" s="115"/>
      <c r="AJ52" s="116"/>
      <c r="AK52" s="153"/>
      <c r="AL52" s="153"/>
      <c r="AM52" s="153"/>
      <c r="AN52" s="154"/>
      <c r="AO52" s="154"/>
      <c r="AP52" s="152"/>
      <c r="AQ52" s="122"/>
    </row>
    <row r="53" spans="2:43" ht="18" thickBot="1" thickTop="1">
      <c r="B53" s="12" t="s">
        <v>125</v>
      </c>
      <c r="C53" s="119">
        <v>0.589</v>
      </c>
      <c r="D53" s="119">
        <v>0.551</v>
      </c>
      <c r="E53" s="183" t="s">
        <v>201</v>
      </c>
      <c r="F53" s="119">
        <v>0.606</v>
      </c>
      <c r="G53" s="134">
        <v>0.565</v>
      </c>
      <c r="H53" s="183" t="s">
        <v>315</v>
      </c>
      <c r="I53" s="151"/>
      <c r="J53" s="119">
        <v>0.533</v>
      </c>
      <c r="K53" s="119">
        <v>0.547</v>
      </c>
      <c r="L53" s="182" t="s">
        <v>322</v>
      </c>
      <c r="M53" s="119">
        <v>0.579</v>
      </c>
      <c r="N53" s="134">
        <v>0.548</v>
      </c>
      <c r="O53" s="183" t="s">
        <v>241</v>
      </c>
      <c r="P53" s="151"/>
      <c r="Q53" s="119">
        <v>0.666</v>
      </c>
      <c r="R53" s="119">
        <v>0.638</v>
      </c>
      <c r="S53" s="183" t="s">
        <v>229</v>
      </c>
      <c r="T53" s="119">
        <v>0.666</v>
      </c>
      <c r="U53" s="134">
        <v>0.638</v>
      </c>
      <c r="V53" s="183" t="s">
        <v>229</v>
      </c>
      <c r="W53" s="151"/>
      <c r="X53" s="119">
        <v>0.61</v>
      </c>
      <c r="Y53" s="119">
        <v>0.556</v>
      </c>
      <c r="Z53" s="183" t="s">
        <v>242</v>
      </c>
      <c r="AA53" s="119">
        <v>0.611</v>
      </c>
      <c r="AB53" s="134">
        <v>0.556</v>
      </c>
      <c r="AC53" s="183" t="s">
        <v>248</v>
      </c>
      <c r="AD53" s="151"/>
      <c r="AE53" s="119">
        <v>0.543</v>
      </c>
      <c r="AF53" s="119">
        <v>0.514</v>
      </c>
      <c r="AG53" s="116" t="s">
        <v>204</v>
      </c>
      <c r="AH53" s="119">
        <v>0.569</v>
      </c>
      <c r="AI53" s="119">
        <v>0.517</v>
      </c>
      <c r="AJ53" s="116" t="s">
        <v>181</v>
      </c>
      <c r="AK53" s="151"/>
      <c r="AL53" s="151"/>
      <c r="AM53" s="151"/>
      <c r="AN53" s="151"/>
      <c r="AO53" s="151"/>
      <c r="AP53" s="156"/>
      <c r="AQ53" s="159"/>
    </row>
    <row r="54" spans="2:43" ht="18" thickBot="1" thickTop="1">
      <c r="B54" s="12" t="s">
        <v>126</v>
      </c>
      <c r="C54" s="179">
        <v>230.3</v>
      </c>
      <c r="D54" s="179">
        <v>226.9</v>
      </c>
      <c r="E54" s="178">
        <f>C54/D54-1</f>
        <v>0.014984574702512132</v>
      </c>
      <c r="F54" s="180">
        <v>237.7</v>
      </c>
      <c r="G54" s="181">
        <v>227.1</v>
      </c>
      <c r="H54" s="178">
        <f>F54/G54-1</f>
        <v>0.04667547335975342</v>
      </c>
      <c r="I54" s="153"/>
      <c r="J54" s="179">
        <v>241</v>
      </c>
      <c r="K54" s="179">
        <v>229</v>
      </c>
      <c r="L54" s="178">
        <f>J54/K54-1</f>
        <v>0.05240174672489073</v>
      </c>
      <c r="M54" s="180">
        <v>243</v>
      </c>
      <c r="N54" s="181">
        <v>228.9</v>
      </c>
      <c r="O54" s="178">
        <f>M54/N54-1</f>
        <v>0.0615989515072084</v>
      </c>
      <c r="P54" s="153"/>
      <c r="Q54" s="179">
        <v>221.6</v>
      </c>
      <c r="R54" s="179">
        <v>219.6</v>
      </c>
      <c r="S54" s="178">
        <f>Q54/R54-1</f>
        <v>0.00910746812386165</v>
      </c>
      <c r="T54" s="180">
        <v>232</v>
      </c>
      <c r="U54" s="181">
        <v>219.6</v>
      </c>
      <c r="V54" s="178">
        <f>T54/U54-1</f>
        <v>0.0564663023679417</v>
      </c>
      <c r="W54" s="153"/>
      <c r="X54" s="114">
        <v>227.2</v>
      </c>
      <c r="Y54" s="114">
        <v>230.7</v>
      </c>
      <c r="Z54" s="117">
        <f>X54/Y54-1</f>
        <v>-0.015171218032076328</v>
      </c>
      <c r="AA54" s="115">
        <v>244</v>
      </c>
      <c r="AB54" s="135">
        <v>230.8</v>
      </c>
      <c r="AC54" s="117">
        <f>AA54/AB54-1</f>
        <v>0.05719237435008662</v>
      </c>
      <c r="AD54" s="153"/>
      <c r="AE54" s="114">
        <v>234.4</v>
      </c>
      <c r="AF54" s="114">
        <v>229.8</v>
      </c>
      <c r="AG54" s="117">
        <f>AE54/AF54-1</f>
        <v>0.020017406440382857</v>
      </c>
      <c r="AH54" s="115">
        <v>241.1</v>
      </c>
      <c r="AI54" s="115">
        <v>231</v>
      </c>
      <c r="AJ54" s="117">
        <f>AH54/AI54-1</f>
        <v>0.04372294372294361</v>
      </c>
      <c r="AK54" s="153"/>
      <c r="AL54" s="153"/>
      <c r="AM54" s="153"/>
      <c r="AN54" s="154"/>
      <c r="AO54" s="154"/>
      <c r="AP54" s="156"/>
      <c r="AQ54" s="122"/>
    </row>
    <row r="55" spans="2:43" ht="18" thickBot="1" thickTop="1">
      <c r="B55" s="12" t="s">
        <v>127</v>
      </c>
      <c r="C55" s="179">
        <v>135.7</v>
      </c>
      <c r="D55" s="179">
        <v>125.1</v>
      </c>
      <c r="E55" s="178">
        <f>C55/D55-1</f>
        <v>0.0847322142286171</v>
      </c>
      <c r="F55" s="180">
        <v>144.1</v>
      </c>
      <c r="G55" s="181">
        <v>128.4</v>
      </c>
      <c r="H55" s="178">
        <f>F55/G55-1</f>
        <v>0.12227414330218056</v>
      </c>
      <c r="I55" s="153"/>
      <c r="J55" s="179">
        <v>128.4</v>
      </c>
      <c r="K55" s="179">
        <v>125.4</v>
      </c>
      <c r="L55" s="178">
        <f>J55/K55-1</f>
        <v>0.02392344497607657</v>
      </c>
      <c r="M55" s="180">
        <v>140.6</v>
      </c>
      <c r="N55" s="181">
        <v>125.5</v>
      </c>
      <c r="O55" s="178">
        <f>M55/N55-1</f>
        <v>0.12031872509960162</v>
      </c>
      <c r="P55" s="153"/>
      <c r="Q55" s="179">
        <v>147.7</v>
      </c>
      <c r="R55" s="179">
        <v>140</v>
      </c>
      <c r="S55" s="178">
        <f>Q55/R55-1</f>
        <v>0.05499999999999994</v>
      </c>
      <c r="T55" s="180">
        <v>154.6</v>
      </c>
      <c r="U55" s="181">
        <v>140</v>
      </c>
      <c r="V55" s="178">
        <f>T55/U55-1</f>
        <v>0.10428571428571431</v>
      </c>
      <c r="W55" s="153"/>
      <c r="X55" s="114">
        <v>138.6</v>
      </c>
      <c r="Y55" s="114">
        <v>128.3</v>
      </c>
      <c r="Z55" s="117">
        <f>X55/Y55-1</f>
        <v>0.0802805923616523</v>
      </c>
      <c r="AA55" s="115">
        <v>149.1</v>
      </c>
      <c r="AB55" s="135">
        <v>128.3</v>
      </c>
      <c r="AC55" s="117">
        <f>AA55/AB55-1</f>
        <v>0.16212003117692886</v>
      </c>
      <c r="AD55" s="153"/>
      <c r="AE55" s="114">
        <v>127.3</v>
      </c>
      <c r="AF55" s="114">
        <v>118.2</v>
      </c>
      <c r="AG55" s="117">
        <f>AE55/AF55-1</f>
        <v>0.0769881556683587</v>
      </c>
      <c r="AH55" s="115">
        <v>137.2</v>
      </c>
      <c r="AI55" s="115">
        <v>119.4</v>
      </c>
      <c r="AJ55" s="117">
        <f>AH55/AI55-1</f>
        <v>0.14907872696817415</v>
      </c>
      <c r="AK55" s="153"/>
      <c r="AL55" s="153"/>
      <c r="AM55" s="153"/>
      <c r="AN55" s="154"/>
      <c r="AO55" s="154"/>
      <c r="AP55" s="156"/>
      <c r="AQ55" s="122"/>
    </row>
    <row r="56" spans="2:43" ht="16.5" thickTop="1">
      <c r="B56" s="24"/>
      <c r="I56" s="153"/>
      <c r="P56" s="153"/>
      <c r="W56" s="153"/>
      <c r="AD56" s="153"/>
      <c r="AK56" s="153"/>
      <c r="AL56" s="153"/>
      <c r="AM56" s="153"/>
      <c r="AN56" s="158"/>
      <c r="AO56" s="158"/>
      <c r="AP56" s="158"/>
      <c r="AQ56" s="122"/>
    </row>
    <row r="57" spans="2:43" ht="16.5" thickBot="1">
      <c r="B57" s="24"/>
      <c r="I57" s="153"/>
      <c r="P57" s="153"/>
      <c r="W57" s="153"/>
      <c r="AD57" s="153"/>
      <c r="AK57" s="153"/>
      <c r="AL57" s="153"/>
      <c r="AM57" s="153"/>
      <c r="AN57" s="158"/>
      <c r="AO57" s="158"/>
      <c r="AP57" s="158"/>
      <c r="AQ57" s="122"/>
    </row>
    <row r="58" spans="2:43" ht="22.5" customHeight="1" thickBot="1" thickTop="1">
      <c r="B58" s="267" t="s">
        <v>158</v>
      </c>
      <c r="C58" s="220" t="s">
        <v>309</v>
      </c>
      <c r="D58" s="220" t="s">
        <v>310</v>
      </c>
      <c r="E58" s="252" t="s">
        <v>195</v>
      </c>
      <c r="F58" s="220" t="s">
        <v>309</v>
      </c>
      <c r="G58" s="220" t="s">
        <v>310</v>
      </c>
      <c r="H58" s="252" t="s">
        <v>195</v>
      </c>
      <c r="J58" s="220" t="s">
        <v>292</v>
      </c>
      <c r="K58" s="220" t="s">
        <v>293</v>
      </c>
      <c r="L58" s="252" t="s">
        <v>195</v>
      </c>
      <c r="M58" s="220" t="s">
        <v>292</v>
      </c>
      <c r="N58" s="220" t="s">
        <v>293</v>
      </c>
      <c r="O58" s="252" t="s">
        <v>195</v>
      </c>
      <c r="Q58" s="198" t="s">
        <v>266</v>
      </c>
      <c r="R58" s="198" t="s">
        <v>267</v>
      </c>
      <c r="S58" s="252" t="s">
        <v>195</v>
      </c>
      <c r="T58" s="198" t="s">
        <v>266</v>
      </c>
      <c r="U58" s="198" t="s">
        <v>267</v>
      </c>
      <c r="V58" s="252" t="s">
        <v>195</v>
      </c>
      <c r="X58" s="169" t="s">
        <v>217</v>
      </c>
      <c r="Y58" s="169" t="s">
        <v>223</v>
      </c>
      <c r="Z58" s="252" t="s">
        <v>195</v>
      </c>
      <c r="AA58" s="169" t="s">
        <v>217</v>
      </c>
      <c r="AB58" s="169" t="s">
        <v>223</v>
      </c>
      <c r="AC58" s="252" t="s">
        <v>195</v>
      </c>
      <c r="AD58" s="153"/>
      <c r="AE58" s="133" t="s">
        <v>193</v>
      </c>
      <c r="AF58" s="133" t="s">
        <v>172</v>
      </c>
      <c r="AG58" s="252" t="s">
        <v>195</v>
      </c>
      <c r="AH58" s="133" t="s">
        <v>193</v>
      </c>
      <c r="AI58" s="133" t="s">
        <v>172</v>
      </c>
      <c r="AJ58" s="252" t="s">
        <v>195</v>
      </c>
      <c r="AK58" s="153"/>
      <c r="AL58" s="153"/>
      <c r="AM58" s="153"/>
      <c r="AN58" s="158"/>
      <c r="AO58" s="158"/>
      <c r="AP58" s="158"/>
      <c r="AQ58" s="122"/>
    </row>
    <row r="59" spans="2:43" ht="22.5" customHeight="1" thickBot="1" thickTop="1">
      <c r="B59" s="260"/>
      <c r="C59" s="243" t="s">
        <v>196</v>
      </c>
      <c r="D59" s="254"/>
      <c r="E59" s="253"/>
      <c r="F59" s="243" t="s">
        <v>197</v>
      </c>
      <c r="G59" s="254"/>
      <c r="H59" s="253"/>
      <c r="J59" s="243" t="s">
        <v>196</v>
      </c>
      <c r="K59" s="254"/>
      <c r="L59" s="253"/>
      <c r="M59" s="243" t="s">
        <v>197</v>
      </c>
      <c r="N59" s="254"/>
      <c r="O59" s="253"/>
      <c r="Q59" s="243" t="s">
        <v>196</v>
      </c>
      <c r="R59" s="254"/>
      <c r="S59" s="253"/>
      <c r="T59" s="243" t="s">
        <v>197</v>
      </c>
      <c r="U59" s="254"/>
      <c r="V59" s="253"/>
      <c r="X59" s="243" t="s">
        <v>196</v>
      </c>
      <c r="Y59" s="254"/>
      <c r="Z59" s="253"/>
      <c r="AA59" s="243" t="s">
        <v>197</v>
      </c>
      <c r="AB59" s="254"/>
      <c r="AC59" s="253"/>
      <c r="AD59" s="153"/>
      <c r="AE59" s="243" t="s">
        <v>196</v>
      </c>
      <c r="AF59" s="254"/>
      <c r="AG59" s="253"/>
      <c r="AH59" s="243" t="s">
        <v>197</v>
      </c>
      <c r="AI59" s="254"/>
      <c r="AJ59" s="253"/>
      <c r="AK59" s="153"/>
      <c r="AL59" s="153"/>
      <c r="AM59" s="153"/>
      <c r="AN59" s="158"/>
      <c r="AO59" s="158"/>
      <c r="AP59" s="158"/>
      <c r="AQ59" s="122"/>
    </row>
    <row r="60" spans="2:43" ht="18" thickBot="1" thickTop="1">
      <c r="B60" s="33" t="s">
        <v>107</v>
      </c>
      <c r="C60" s="34"/>
      <c r="D60" s="34"/>
      <c r="E60" s="34"/>
      <c r="F60" s="34"/>
      <c r="G60" s="34"/>
      <c r="H60" s="34"/>
      <c r="I60" s="153"/>
      <c r="J60" s="34"/>
      <c r="K60" s="34"/>
      <c r="L60" s="34"/>
      <c r="M60" s="187"/>
      <c r="N60" s="187"/>
      <c r="O60" s="34"/>
      <c r="P60" s="153"/>
      <c r="Q60" s="34"/>
      <c r="R60" s="34"/>
      <c r="S60" s="34"/>
      <c r="T60" s="187"/>
      <c r="U60" s="187"/>
      <c r="V60" s="34"/>
      <c r="W60" s="153"/>
      <c r="X60" s="34"/>
      <c r="Y60" s="34"/>
      <c r="Z60" s="34"/>
      <c r="AA60" s="34"/>
      <c r="AB60" s="34"/>
      <c r="AC60" s="34"/>
      <c r="AD60" s="153"/>
      <c r="AE60" s="34"/>
      <c r="AF60" s="34"/>
      <c r="AG60" s="35"/>
      <c r="AH60" s="35"/>
      <c r="AI60" s="35"/>
      <c r="AJ60" s="35"/>
      <c r="AK60" s="153"/>
      <c r="AL60" s="153"/>
      <c r="AM60" s="153"/>
      <c r="AN60" s="158"/>
      <c r="AO60" s="158"/>
      <c r="AP60" s="158"/>
      <c r="AQ60" s="122"/>
    </row>
    <row r="61" spans="2:43" ht="18" thickBot="1" thickTop="1">
      <c r="B61" s="12" t="s">
        <v>125</v>
      </c>
      <c r="C61" s="119">
        <v>0.492</v>
      </c>
      <c r="D61" s="119">
        <v>0.454</v>
      </c>
      <c r="E61" s="177" t="s">
        <v>201</v>
      </c>
      <c r="F61" s="119">
        <v>0.513</v>
      </c>
      <c r="G61" s="119">
        <v>0.472</v>
      </c>
      <c r="H61" s="177" t="s">
        <v>315</v>
      </c>
      <c r="I61" s="151"/>
      <c r="J61" s="119">
        <v>0.427</v>
      </c>
      <c r="K61" s="119">
        <v>0.433</v>
      </c>
      <c r="L61" s="182" t="s">
        <v>323</v>
      </c>
      <c r="M61" s="119">
        <v>0.487</v>
      </c>
      <c r="N61" s="119">
        <v>0.452</v>
      </c>
      <c r="O61" s="177" t="s">
        <v>184</v>
      </c>
      <c r="P61" s="151"/>
      <c r="Q61" s="119">
        <v>0.576</v>
      </c>
      <c r="R61" s="119">
        <v>0.57</v>
      </c>
      <c r="S61" s="177" t="s">
        <v>205</v>
      </c>
      <c r="T61" s="119">
        <v>0.628</v>
      </c>
      <c r="U61" s="119">
        <v>0.57</v>
      </c>
      <c r="V61" s="177" t="s">
        <v>281</v>
      </c>
      <c r="W61" s="151"/>
      <c r="X61" s="119">
        <v>0.488</v>
      </c>
      <c r="Y61" s="119">
        <v>0.416</v>
      </c>
      <c r="Z61" s="177" t="s">
        <v>257</v>
      </c>
      <c r="AA61" s="119">
        <v>0.465</v>
      </c>
      <c r="AB61" s="119">
        <v>0.416</v>
      </c>
      <c r="AC61" s="177" t="s">
        <v>243</v>
      </c>
      <c r="AD61" s="151"/>
      <c r="AE61" s="119">
        <v>0.46</v>
      </c>
      <c r="AF61" s="119">
        <v>0.45399999999999996</v>
      </c>
      <c r="AG61" s="116" t="s">
        <v>205</v>
      </c>
      <c r="AH61" s="119">
        <v>0.477</v>
      </c>
      <c r="AI61" s="119">
        <v>0.454</v>
      </c>
      <c r="AJ61" s="116" t="s">
        <v>198</v>
      </c>
      <c r="AK61" s="151"/>
      <c r="AL61" s="151"/>
      <c r="AM61" s="151"/>
      <c r="AN61" s="151"/>
      <c r="AO61" s="151"/>
      <c r="AP61" s="156"/>
      <c r="AQ61" s="159"/>
    </row>
    <row r="62" spans="2:43" ht="18" thickBot="1" thickTop="1">
      <c r="B62" s="12" t="s">
        <v>126</v>
      </c>
      <c r="C62" s="179">
        <v>187.8</v>
      </c>
      <c r="D62" s="179">
        <v>189.4</v>
      </c>
      <c r="E62" s="178">
        <f>C62/D62-1</f>
        <v>-0.008447729672650395</v>
      </c>
      <c r="F62" s="179">
        <v>197.7</v>
      </c>
      <c r="G62" s="179">
        <v>190.3</v>
      </c>
      <c r="H62" s="178">
        <f>F62/G62-1</f>
        <v>0.03888596952180756</v>
      </c>
      <c r="I62" s="153"/>
      <c r="J62" s="179">
        <v>188.1</v>
      </c>
      <c r="K62" s="179">
        <v>191.6</v>
      </c>
      <c r="L62" s="178">
        <f>J62/K62-1</f>
        <v>-0.018267223382045894</v>
      </c>
      <c r="M62" s="179">
        <v>201.9</v>
      </c>
      <c r="N62" s="179">
        <v>194</v>
      </c>
      <c r="O62" s="178">
        <f>M62/N62-1</f>
        <v>0.04072164948453616</v>
      </c>
      <c r="P62" s="153"/>
      <c r="Q62" s="179">
        <v>183.1</v>
      </c>
      <c r="R62" s="179">
        <v>179.1</v>
      </c>
      <c r="S62" s="178">
        <f>Q62/R62-1</f>
        <v>0.022333891680625273</v>
      </c>
      <c r="T62" s="179">
        <v>198.6</v>
      </c>
      <c r="U62" s="179">
        <v>179.3</v>
      </c>
      <c r="V62" s="178">
        <f>T62/U62-1</f>
        <v>0.1076408254322363</v>
      </c>
      <c r="W62" s="153"/>
      <c r="X62" s="114">
        <v>179.2</v>
      </c>
      <c r="Y62" s="114">
        <v>182</v>
      </c>
      <c r="Z62" s="178">
        <f>X62/Y62-1</f>
        <v>-0.015384615384615441</v>
      </c>
      <c r="AA62" s="179">
        <v>191.3</v>
      </c>
      <c r="AB62" s="179">
        <v>182</v>
      </c>
      <c r="AC62" s="178">
        <f>AA62/AB62-1</f>
        <v>0.05109890109890114</v>
      </c>
      <c r="AD62" s="153"/>
      <c r="AE62" s="114">
        <v>206.2</v>
      </c>
      <c r="AF62" s="114">
        <v>207.6</v>
      </c>
      <c r="AG62" s="117">
        <f>AE62/AF62-1</f>
        <v>-0.006743737957610851</v>
      </c>
      <c r="AH62" s="118">
        <v>212.5</v>
      </c>
      <c r="AI62" s="118">
        <v>207.6</v>
      </c>
      <c r="AJ62" s="117">
        <f>AH62/AI62-1</f>
        <v>0.023603082851637813</v>
      </c>
      <c r="AK62" s="153"/>
      <c r="AL62" s="153"/>
      <c r="AM62" s="153"/>
      <c r="AN62" s="154"/>
      <c r="AO62" s="154"/>
      <c r="AP62" s="156"/>
      <c r="AQ62" s="122"/>
    </row>
    <row r="63" spans="2:43" ht="18" thickBot="1" thickTop="1">
      <c r="B63" s="12" t="s">
        <v>127</v>
      </c>
      <c r="C63" s="179">
        <v>92.4</v>
      </c>
      <c r="D63" s="179">
        <v>86</v>
      </c>
      <c r="E63" s="178">
        <f>C63/D63-1</f>
        <v>0.07441860465116279</v>
      </c>
      <c r="F63" s="179">
        <v>101.5</v>
      </c>
      <c r="G63" s="179">
        <v>89.8</v>
      </c>
      <c r="H63" s="178">
        <f>F63/G63-1</f>
        <v>0.13028953229398677</v>
      </c>
      <c r="I63" s="153"/>
      <c r="J63" s="179">
        <v>80.3</v>
      </c>
      <c r="K63" s="179">
        <v>82.9</v>
      </c>
      <c r="L63" s="178">
        <f>J63/K63-1</f>
        <v>-0.03136308805790122</v>
      </c>
      <c r="M63" s="179">
        <v>98.4</v>
      </c>
      <c r="N63" s="179">
        <v>87.7</v>
      </c>
      <c r="O63" s="178">
        <f>M63/N63-1</f>
        <v>0.12200684150513119</v>
      </c>
      <c r="P63" s="153"/>
      <c r="Q63" s="179">
        <v>105.5</v>
      </c>
      <c r="R63" s="179">
        <v>102.1</v>
      </c>
      <c r="S63" s="178">
        <f>Q63/R63-1</f>
        <v>0.03330068560235078</v>
      </c>
      <c r="T63" s="179">
        <v>124.7</v>
      </c>
      <c r="U63" s="179">
        <v>102.2</v>
      </c>
      <c r="V63" s="178">
        <f>T63/U63-1</f>
        <v>0.2201565557729941</v>
      </c>
      <c r="W63" s="153"/>
      <c r="X63" s="114">
        <v>87.4</v>
      </c>
      <c r="Y63" s="114">
        <v>75.6</v>
      </c>
      <c r="Z63" s="178">
        <f>X63/Y63-1</f>
        <v>0.15608465608465627</v>
      </c>
      <c r="AA63" s="179">
        <v>89</v>
      </c>
      <c r="AB63" s="179">
        <v>75.6</v>
      </c>
      <c r="AC63" s="178">
        <f>AA63/AB63-1</f>
        <v>0.17724867724867743</v>
      </c>
      <c r="AD63" s="153"/>
      <c r="AE63" s="114">
        <v>94.8</v>
      </c>
      <c r="AF63" s="114">
        <v>94.2</v>
      </c>
      <c r="AG63" s="117">
        <f>AE63/AF63-1</f>
        <v>0.006369426751592355</v>
      </c>
      <c r="AH63" s="118">
        <v>101.4</v>
      </c>
      <c r="AI63" s="118">
        <v>94.2</v>
      </c>
      <c r="AJ63" s="117">
        <f>AH63/AI63-1</f>
        <v>0.07643312101910826</v>
      </c>
      <c r="AK63" s="153"/>
      <c r="AL63" s="153"/>
      <c r="AM63" s="153"/>
      <c r="AN63" s="154"/>
      <c r="AO63" s="154"/>
      <c r="AP63" s="156"/>
      <c r="AQ63" s="122"/>
    </row>
    <row r="64" spans="2:43" ht="18" thickBot="1" thickTop="1">
      <c r="B64" s="37" t="s">
        <v>108</v>
      </c>
      <c r="C64" s="179"/>
      <c r="D64" s="179"/>
      <c r="E64" s="179"/>
      <c r="F64" s="179"/>
      <c r="G64" s="179"/>
      <c r="H64" s="179"/>
      <c r="I64" s="153"/>
      <c r="J64" s="179"/>
      <c r="K64" s="179"/>
      <c r="L64" s="179"/>
      <c r="M64" s="179"/>
      <c r="N64" s="179"/>
      <c r="O64" s="179"/>
      <c r="P64" s="153"/>
      <c r="Q64" s="179"/>
      <c r="R64" s="179"/>
      <c r="S64" s="179"/>
      <c r="T64" s="179"/>
      <c r="U64" s="179"/>
      <c r="V64" s="179"/>
      <c r="W64" s="153"/>
      <c r="X64" s="114"/>
      <c r="Y64" s="114"/>
      <c r="Z64" s="179"/>
      <c r="AA64" s="179"/>
      <c r="AB64" s="179"/>
      <c r="AC64" s="179"/>
      <c r="AD64" s="153"/>
      <c r="AE64" s="114"/>
      <c r="AF64" s="114"/>
      <c r="AG64" s="116"/>
      <c r="AH64" s="118"/>
      <c r="AI64" s="118"/>
      <c r="AJ64" s="116"/>
      <c r="AK64" s="153"/>
      <c r="AL64" s="153"/>
      <c r="AM64" s="153"/>
      <c r="AN64" s="154"/>
      <c r="AO64" s="154"/>
      <c r="AP64" s="152"/>
      <c r="AQ64" s="122"/>
    </row>
    <row r="65" spans="2:43" ht="18" thickBot="1" thickTop="1">
      <c r="B65" s="12" t="s">
        <v>125</v>
      </c>
      <c r="C65" s="119">
        <v>0.767</v>
      </c>
      <c r="D65" s="119">
        <v>0.699</v>
      </c>
      <c r="E65" s="177" t="s">
        <v>246</v>
      </c>
      <c r="F65" s="119">
        <v>0.775</v>
      </c>
      <c r="G65" s="119">
        <v>0.743</v>
      </c>
      <c r="H65" s="177" t="s">
        <v>177</v>
      </c>
      <c r="I65" s="151"/>
      <c r="J65" s="119">
        <v>0.777</v>
      </c>
      <c r="K65" s="119">
        <v>0.675</v>
      </c>
      <c r="L65" s="177" t="s">
        <v>324</v>
      </c>
      <c r="M65" s="119">
        <v>0.824</v>
      </c>
      <c r="N65" s="119">
        <v>0.714</v>
      </c>
      <c r="O65" s="177" t="s">
        <v>326</v>
      </c>
      <c r="P65" s="151"/>
      <c r="Q65" s="119">
        <v>0.884</v>
      </c>
      <c r="R65" s="119">
        <v>0.858</v>
      </c>
      <c r="S65" s="177" t="s">
        <v>276</v>
      </c>
      <c r="T65" s="119">
        <v>0.884</v>
      </c>
      <c r="U65" s="119">
        <v>0.858</v>
      </c>
      <c r="V65" s="177" t="s">
        <v>276</v>
      </c>
      <c r="W65" s="151"/>
      <c r="X65" s="119">
        <v>0.849</v>
      </c>
      <c r="Y65" s="119">
        <v>0.812</v>
      </c>
      <c r="Z65" s="177" t="s">
        <v>244</v>
      </c>
      <c r="AA65" s="119">
        <v>0.849</v>
      </c>
      <c r="AB65" s="119">
        <v>0.812</v>
      </c>
      <c r="AC65" s="177" t="s">
        <v>244</v>
      </c>
      <c r="AD65" s="151"/>
      <c r="AE65" s="119">
        <v>0.559</v>
      </c>
      <c r="AF65" s="119">
        <v>0.524</v>
      </c>
      <c r="AG65" s="116" t="s">
        <v>184</v>
      </c>
      <c r="AH65" s="119">
        <v>0.559</v>
      </c>
      <c r="AI65" s="119">
        <v>0.576</v>
      </c>
      <c r="AJ65" s="136" t="s">
        <v>206</v>
      </c>
      <c r="AK65" s="151"/>
      <c r="AL65" s="151"/>
      <c r="AM65" s="151"/>
      <c r="AN65" s="151"/>
      <c r="AO65" s="151"/>
      <c r="AP65" s="156"/>
      <c r="AQ65" s="159"/>
    </row>
    <row r="66" spans="2:43" ht="18" thickBot="1" thickTop="1">
      <c r="B66" s="12" t="s">
        <v>126</v>
      </c>
      <c r="C66" s="179">
        <v>292.8</v>
      </c>
      <c r="D66" s="179">
        <v>259.3</v>
      </c>
      <c r="E66" s="178">
        <f>C66/D66-1</f>
        <v>0.12919398380254532</v>
      </c>
      <c r="F66" s="179">
        <v>294.8</v>
      </c>
      <c r="G66" s="179">
        <v>265.6</v>
      </c>
      <c r="H66" s="178">
        <f>F66/G66-1</f>
        <v>0.10993975903614461</v>
      </c>
      <c r="I66" s="153"/>
      <c r="J66" s="179">
        <v>290.9</v>
      </c>
      <c r="K66" s="179">
        <v>271.2</v>
      </c>
      <c r="L66" s="178">
        <f>J66/K66-1</f>
        <v>0.0726401179941003</v>
      </c>
      <c r="M66" s="179">
        <v>299.4</v>
      </c>
      <c r="N66" s="179">
        <v>276.4</v>
      </c>
      <c r="O66" s="178">
        <f>M66/N66-1</f>
        <v>0.08321273516642558</v>
      </c>
      <c r="P66" s="153"/>
      <c r="Q66" s="179">
        <v>311.1</v>
      </c>
      <c r="R66" s="179">
        <v>286.3</v>
      </c>
      <c r="S66" s="178">
        <f>Q66/R66-1</f>
        <v>0.08662242403073694</v>
      </c>
      <c r="T66" s="179">
        <v>311.1</v>
      </c>
      <c r="U66" s="179">
        <v>286.3</v>
      </c>
      <c r="V66" s="178">
        <f>T66/U66-1</f>
        <v>0.08662242403073694</v>
      </c>
      <c r="W66" s="153"/>
      <c r="X66" s="114">
        <v>318.6</v>
      </c>
      <c r="Y66" s="114">
        <v>276.9</v>
      </c>
      <c r="Z66" s="178">
        <f>X66/Y66-1</f>
        <v>0.1505958829902494</v>
      </c>
      <c r="AA66" s="179">
        <v>318.6</v>
      </c>
      <c r="AB66" s="179">
        <v>277.5</v>
      </c>
      <c r="AC66" s="178">
        <f>AA66/AB66-1</f>
        <v>0.14810810810810815</v>
      </c>
      <c r="AD66" s="153"/>
      <c r="AE66" s="114">
        <v>227.9</v>
      </c>
      <c r="AF66" s="114">
        <v>195.4</v>
      </c>
      <c r="AG66" s="117">
        <f>AE66/AF66-1</f>
        <v>0.16632548618219034</v>
      </c>
      <c r="AH66" s="118">
        <v>227.9</v>
      </c>
      <c r="AI66" s="118">
        <v>204.6</v>
      </c>
      <c r="AJ66" s="117">
        <f>AH66/AI66-1</f>
        <v>0.1138807429130011</v>
      </c>
      <c r="AK66" s="153"/>
      <c r="AL66" s="153"/>
      <c r="AM66" s="153"/>
      <c r="AN66" s="154"/>
      <c r="AO66" s="154"/>
      <c r="AP66" s="156"/>
      <c r="AQ66" s="122"/>
    </row>
    <row r="67" spans="2:43" ht="18" thickBot="1" thickTop="1">
      <c r="B67" s="12" t="s">
        <v>127</v>
      </c>
      <c r="C67" s="179">
        <v>224.7</v>
      </c>
      <c r="D67" s="179">
        <v>181.2</v>
      </c>
      <c r="E67" s="178">
        <f>C67/D67-1</f>
        <v>0.24006622516556297</v>
      </c>
      <c r="F67" s="179">
        <v>228.5</v>
      </c>
      <c r="G67" s="179">
        <v>197.4</v>
      </c>
      <c r="H67" s="178">
        <f>F67/G67-1</f>
        <v>0.15754812563323206</v>
      </c>
      <c r="I67" s="153"/>
      <c r="J67" s="179">
        <v>226.1</v>
      </c>
      <c r="K67" s="179">
        <v>183.2</v>
      </c>
      <c r="L67" s="178">
        <f>J67/K67-1</f>
        <v>0.23417030567685604</v>
      </c>
      <c r="M67" s="179">
        <v>246.8</v>
      </c>
      <c r="N67" s="179">
        <v>197.3</v>
      </c>
      <c r="O67" s="178">
        <f>M67/N67-1</f>
        <v>0.2508869741510391</v>
      </c>
      <c r="P67" s="153"/>
      <c r="Q67" s="179">
        <v>275</v>
      </c>
      <c r="R67" s="179">
        <v>245.6</v>
      </c>
      <c r="S67" s="178">
        <f>Q67/R67-1</f>
        <v>0.11970684039087942</v>
      </c>
      <c r="T67" s="179">
        <v>275</v>
      </c>
      <c r="U67" s="179">
        <v>245.6</v>
      </c>
      <c r="V67" s="178">
        <f>T67/U67-1</f>
        <v>0.11970684039087942</v>
      </c>
      <c r="W67" s="153"/>
      <c r="X67" s="114">
        <v>270.4</v>
      </c>
      <c r="Y67" s="114">
        <v>224.8</v>
      </c>
      <c r="Z67" s="178">
        <f>X67/Y67-1</f>
        <v>0.20284697508896787</v>
      </c>
      <c r="AA67" s="179">
        <v>270.4</v>
      </c>
      <c r="AB67" s="179">
        <v>225.2</v>
      </c>
      <c r="AC67" s="178">
        <f>AA67/AB67-1</f>
        <v>0.20071047957371224</v>
      </c>
      <c r="AD67" s="153"/>
      <c r="AE67" s="114">
        <v>127.4</v>
      </c>
      <c r="AF67" s="114">
        <v>102.4</v>
      </c>
      <c r="AG67" s="117">
        <f>AE67/AF67-1</f>
        <v>0.244140625</v>
      </c>
      <c r="AH67" s="118">
        <v>127.4</v>
      </c>
      <c r="AI67" s="118">
        <v>117.8</v>
      </c>
      <c r="AJ67" s="117">
        <f>AH67/AI67-1</f>
        <v>0.08149405772495766</v>
      </c>
      <c r="AK67" s="153"/>
      <c r="AL67" s="153"/>
      <c r="AM67" s="153"/>
      <c r="AN67" s="154"/>
      <c r="AO67" s="154"/>
      <c r="AP67" s="156"/>
      <c r="AQ67" s="122"/>
    </row>
    <row r="68" spans="2:43" ht="18" thickBot="1" thickTop="1">
      <c r="B68" s="37" t="s">
        <v>109</v>
      </c>
      <c r="C68" s="179"/>
      <c r="D68" s="179"/>
      <c r="E68" s="179"/>
      <c r="F68" s="179"/>
      <c r="G68" s="179"/>
      <c r="H68" s="179"/>
      <c r="I68" s="153"/>
      <c r="J68" s="179"/>
      <c r="K68" s="179"/>
      <c r="L68" s="179"/>
      <c r="M68" s="179"/>
      <c r="N68" s="179"/>
      <c r="O68" s="179"/>
      <c r="P68" s="153"/>
      <c r="Q68" s="179"/>
      <c r="R68" s="179"/>
      <c r="S68" s="179"/>
      <c r="T68" s="179"/>
      <c r="U68" s="179"/>
      <c r="V68" s="179"/>
      <c r="W68" s="153"/>
      <c r="X68" s="114"/>
      <c r="Y68" s="114"/>
      <c r="Z68" s="179"/>
      <c r="AA68" s="179"/>
      <c r="AB68" s="179"/>
      <c r="AC68" s="179"/>
      <c r="AD68" s="153"/>
      <c r="AE68" s="114"/>
      <c r="AF68" s="114"/>
      <c r="AG68" s="116"/>
      <c r="AH68" s="118"/>
      <c r="AI68" s="118"/>
      <c r="AJ68" s="116"/>
      <c r="AK68" s="153"/>
      <c r="AL68" s="153"/>
      <c r="AM68" s="153"/>
      <c r="AN68" s="154"/>
      <c r="AO68" s="154"/>
      <c r="AP68" s="152"/>
      <c r="AQ68" s="122"/>
    </row>
    <row r="69" spans="2:43" ht="18" thickBot="1" thickTop="1">
      <c r="B69" s="12" t="s">
        <v>125</v>
      </c>
      <c r="C69" s="119">
        <v>0.579</v>
      </c>
      <c r="D69" s="119">
        <v>0.527</v>
      </c>
      <c r="E69" s="177" t="s">
        <v>181</v>
      </c>
      <c r="F69" s="119">
        <v>0.579</v>
      </c>
      <c r="G69" s="119">
        <v>0.527</v>
      </c>
      <c r="H69" s="177" t="s">
        <v>181</v>
      </c>
      <c r="I69" s="151"/>
      <c r="J69" s="119">
        <v>0.62</v>
      </c>
      <c r="K69" s="119">
        <v>0.457</v>
      </c>
      <c r="L69" s="182" t="s">
        <v>325</v>
      </c>
      <c r="M69" s="119">
        <v>0.62</v>
      </c>
      <c r="N69" s="119">
        <v>0.457</v>
      </c>
      <c r="O69" s="182" t="s">
        <v>325</v>
      </c>
      <c r="P69" s="151"/>
      <c r="Q69" s="119">
        <v>0.676</v>
      </c>
      <c r="R69" s="119">
        <v>0.631</v>
      </c>
      <c r="S69" s="182" t="s">
        <v>279</v>
      </c>
      <c r="T69" s="119">
        <v>0.676</v>
      </c>
      <c r="U69" s="119">
        <v>0.631</v>
      </c>
      <c r="V69" s="182" t="s">
        <v>279</v>
      </c>
      <c r="W69" s="151"/>
      <c r="X69" s="119">
        <v>0.631</v>
      </c>
      <c r="Y69" s="119">
        <v>0.652</v>
      </c>
      <c r="Z69" s="182" t="s">
        <v>245</v>
      </c>
      <c r="AA69" s="119">
        <v>0.631</v>
      </c>
      <c r="AB69" s="119">
        <v>0.652</v>
      </c>
      <c r="AC69" s="182" t="s">
        <v>245</v>
      </c>
      <c r="AD69" s="151"/>
      <c r="AE69" s="119">
        <v>0.388</v>
      </c>
      <c r="AF69" s="119">
        <v>0.365</v>
      </c>
      <c r="AG69" s="116" t="s">
        <v>198</v>
      </c>
      <c r="AH69" s="119">
        <v>0.388</v>
      </c>
      <c r="AI69" s="119">
        <v>0.365</v>
      </c>
      <c r="AJ69" s="136" t="s">
        <v>198</v>
      </c>
      <c r="AK69" s="151"/>
      <c r="AL69" s="151"/>
      <c r="AM69" s="151"/>
      <c r="AN69" s="151"/>
      <c r="AO69" s="151"/>
      <c r="AP69" s="156"/>
      <c r="AQ69" s="159"/>
    </row>
    <row r="70" spans="2:43" ht="18" thickBot="1" thickTop="1">
      <c r="B70" s="12" t="s">
        <v>126</v>
      </c>
      <c r="C70" s="179">
        <v>155.5</v>
      </c>
      <c r="D70" s="179">
        <v>149</v>
      </c>
      <c r="E70" s="178">
        <f>C70/D70-1</f>
        <v>0.043624161073825496</v>
      </c>
      <c r="F70" s="179">
        <v>155.5</v>
      </c>
      <c r="G70" s="179">
        <v>149</v>
      </c>
      <c r="H70" s="178">
        <f>F70/G70-1</f>
        <v>0.043624161073825496</v>
      </c>
      <c r="I70" s="153"/>
      <c r="J70" s="179">
        <v>160.2</v>
      </c>
      <c r="K70" s="179">
        <v>161.9</v>
      </c>
      <c r="L70" s="178">
        <f>J70/K70-1</f>
        <v>-0.010500308832612881</v>
      </c>
      <c r="M70" s="179">
        <v>160.2</v>
      </c>
      <c r="N70" s="179">
        <v>161.9</v>
      </c>
      <c r="O70" s="178">
        <f>M70/N70-1</f>
        <v>-0.010500308832612881</v>
      </c>
      <c r="P70" s="153"/>
      <c r="Q70" s="179">
        <v>159</v>
      </c>
      <c r="R70" s="179">
        <v>143.2</v>
      </c>
      <c r="S70" s="178">
        <f>Q70/R70-1</f>
        <v>0.11033519553072635</v>
      </c>
      <c r="T70" s="179">
        <v>159</v>
      </c>
      <c r="U70" s="179">
        <v>143.1</v>
      </c>
      <c r="V70" s="178">
        <f>T70/U70-1</f>
        <v>0.11111111111111116</v>
      </c>
      <c r="W70" s="153"/>
      <c r="X70" s="114">
        <v>155.4</v>
      </c>
      <c r="Y70" s="114">
        <v>147.7</v>
      </c>
      <c r="Z70" s="178">
        <f>X70/Y70-1</f>
        <v>0.05213270142180115</v>
      </c>
      <c r="AA70" s="179">
        <v>155.4</v>
      </c>
      <c r="AB70" s="179">
        <v>147.7</v>
      </c>
      <c r="AC70" s="178">
        <f>AA70/AB70-1</f>
        <v>0.05213270142180115</v>
      </c>
      <c r="AD70" s="153"/>
      <c r="AE70" s="114">
        <v>138.4</v>
      </c>
      <c r="AF70" s="114">
        <v>145.7</v>
      </c>
      <c r="AG70" s="117">
        <f>AE70/AF70-1</f>
        <v>-0.05010295126973219</v>
      </c>
      <c r="AH70" s="118">
        <v>138.4</v>
      </c>
      <c r="AI70" s="118">
        <v>145.7</v>
      </c>
      <c r="AJ70" s="117">
        <f>AH70/AI70-1</f>
        <v>-0.05010295126973219</v>
      </c>
      <c r="AK70" s="153"/>
      <c r="AL70" s="153"/>
      <c r="AM70" s="153"/>
      <c r="AN70" s="154"/>
      <c r="AO70" s="154"/>
      <c r="AP70" s="156"/>
      <c r="AQ70" s="122"/>
    </row>
    <row r="71" spans="2:43" ht="18" thickBot="1" thickTop="1">
      <c r="B71" s="12" t="s">
        <v>127</v>
      </c>
      <c r="C71" s="179">
        <v>90.1</v>
      </c>
      <c r="D71" s="179">
        <v>78.5</v>
      </c>
      <c r="E71" s="178">
        <f>C71/D71-1</f>
        <v>0.14777070063694264</v>
      </c>
      <c r="F71" s="179">
        <v>90.1</v>
      </c>
      <c r="G71" s="179">
        <v>78.5</v>
      </c>
      <c r="H71" s="178">
        <f>F71/G71-1</f>
        <v>0.14777070063694264</v>
      </c>
      <c r="I71" s="153"/>
      <c r="J71" s="179">
        <v>99.3</v>
      </c>
      <c r="K71" s="179">
        <v>74</v>
      </c>
      <c r="L71" s="178">
        <f>J71/K71-1</f>
        <v>0.34189189189189184</v>
      </c>
      <c r="M71" s="179">
        <v>99.3</v>
      </c>
      <c r="N71" s="179">
        <v>74</v>
      </c>
      <c r="O71" s="178">
        <f>M71/N71-1</f>
        <v>0.34189189189189184</v>
      </c>
      <c r="P71" s="153"/>
      <c r="Q71" s="179">
        <v>107.5</v>
      </c>
      <c r="R71" s="179">
        <v>90.3</v>
      </c>
      <c r="S71" s="208">
        <f>Q71/R71-1</f>
        <v>0.19047619047619047</v>
      </c>
      <c r="T71" s="179">
        <v>107.5</v>
      </c>
      <c r="U71" s="179">
        <v>90.3</v>
      </c>
      <c r="V71" s="178">
        <f>T71/U71-1</f>
        <v>0.19047619047619047</v>
      </c>
      <c r="W71" s="153"/>
      <c r="X71" s="114">
        <v>98</v>
      </c>
      <c r="Y71" s="114">
        <v>96.3</v>
      </c>
      <c r="Z71" s="178">
        <f>X71/Y71-1</f>
        <v>0.017653167185877505</v>
      </c>
      <c r="AA71" s="179">
        <v>98</v>
      </c>
      <c r="AB71" s="179">
        <v>96.3</v>
      </c>
      <c r="AC71" s="178">
        <f>AA71/AB71-1</f>
        <v>0.017653167185877505</v>
      </c>
      <c r="AD71" s="153"/>
      <c r="AE71" s="114">
        <v>53.7</v>
      </c>
      <c r="AF71" s="114">
        <v>53.1</v>
      </c>
      <c r="AG71" s="117">
        <f>AE71/AF71-1</f>
        <v>0.011299435028248705</v>
      </c>
      <c r="AH71" s="118">
        <v>53.7</v>
      </c>
      <c r="AI71" s="118">
        <v>53.1</v>
      </c>
      <c r="AJ71" s="117">
        <f>AH71/AI71-1</f>
        <v>0.011299435028248705</v>
      </c>
      <c r="AK71" s="153"/>
      <c r="AL71" s="153"/>
      <c r="AM71" s="153"/>
      <c r="AN71" s="154"/>
      <c r="AO71" s="154"/>
      <c r="AP71" s="156"/>
      <c r="AQ71" s="122"/>
    </row>
    <row r="72" spans="2:43" ht="18" thickBot="1" thickTop="1">
      <c r="B72" s="37" t="s">
        <v>110</v>
      </c>
      <c r="C72" s="179"/>
      <c r="D72" s="179"/>
      <c r="E72" s="179"/>
      <c r="F72" s="179"/>
      <c r="G72" s="179"/>
      <c r="H72" s="179"/>
      <c r="I72" s="153"/>
      <c r="J72" s="179"/>
      <c r="K72" s="179"/>
      <c r="L72" s="179"/>
      <c r="M72" s="179"/>
      <c r="N72" s="179"/>
      <c r="O72" s="179"/>
      <c r="P72" s="153"/>
      <c r="Q72" s="179"/>
      <c r="R72" s="179"/>
      <c r="S72" s="137"/>
      <c r="T72" s="179"/>
      <c r="U72" s="179"/>
      <c r="V72" s="179"/>
      <c r="W72" s="153"/>
      <c r="X72" s="114"/>
      <c r="Y72" s="114"/>
      <c r="Z72" s="179"/>
      <c r="AA72" s="179"/>
      <c r="AB72" s="179"/>
      <c r="AC72" s="179"/>
      <c r="AD72" s="153"/>
      <c r="AE72" s="114"/>
      <c r="AF72" s="114"/>
      <c r="AG72" s="116"/>
      <c r="AH72" s="118"/>
      <c r="AI72" s="118"/>
      <c r="AJ72" s="116"/>
      <c r="AK72" s="153"/>
      <c r="AL72" s="153"/>
      <c r="AM72" s="153"/>
      <c r="AN72" s="154"/>
      <c r="AO72" s="154"/>
      <c r="AP72" s="152"/>
      <c r="AQ72" s="122"/>
    </row>
    <row r="73" spans="2:43" ht="18" thickBot="1" thickTop="1">
      <c r="B73" s="12" t="s">
        <v>125</v>
      </c>
      <c r="C73" s="119">
        <v>0.7</v>
      </c>
      <c r="D73" s="119">
        <v>0.662</v>
      </c>
      <c r="E73" s="177" t="s">
        <v>201</v>
      </c>
      <c r="F73" s="119">
        <v>0.732</v>
      </c>
      <c r="G73" s="119">
        <v>0.662</v>
      </c>
      <c r="H73" s="177" t="s">
        <v>316</v>
      </c>
      <c r="I73" s="151"/>
      <c r="J73" s="119">
        <v>0.675</v>
      </c>
      <c r="K73" s="119">
        <v>0.66</v>
      </c>
      <c r="L73" s="177" t="s">
        <v>213</v>
      </c>
      <c r="M73" s="119">
        <v>0.717</v>
      </c>
      <c r="N73" s="119">
        <v>0.66</v>
      </c>
      <c r="O73" s="177" t="s">
        <v>318</v>
      </c>
      <c r="P73" s="151"/>
      <c r="Q73" s="119">
        <v>0.776</v>
      </c>
      <c r="R73" s="119">
        <v>0.753</v>
      </c>
      <c r="S73" s="177" t="s">
        <v>198</v>
      </c>
      <c r="T73" s="119">
        <v>0.79</v>
      </c>
      <c r="U73" s="119">
        <v>0.753</v>
      </c>
      <c r="V73" s="177" t="s">
        <v>244</v>
      </c>
      <c r="W73" s="151"/>
      <c r="X73" s="119">
        <v>0.759</v>
      </c>
      <c r="Y73" s="119">
        <v>0.706</v>
      </c>
      <c r="Z73" s="177" t="s">
        <v>234</v>
      </c>
      <c r="AA73" s="119">
        <v>0.789</v>
      </c>
      <c r="AB73" s="119">
        <v>0.706</v>
      </c>
      <c r="AC73" s="177" t="s">
        <v>249</v>
      </c>
      <c r="AD73" s="151"/>
      <c r="AE73" s="119">
        <v>0.58</v>
      </c>
      <c r="AF73" s="119">
        <v>0.517</v>
      </c>
      <c r="AG73" s="116" t="s">
        <v>179</v>
      </c>
      <c r="AH73" s="119">
        <v>0.626</v>
      </c>
      <c r="AI73" s="119">
        <v>0.517</v>
      </c>
      <c r="AJ73" s="116" t="s">
        <v>207</v>
      </c>
      <c r="AK73" s="151"/>
      <c r="AL73" s="151"/>
      <c r="AM73" s="151"/>
      <c r="AN73" s="151"/>
      <c r="AO73" s="151"/>
      <c r="AP73" s="156"/>
      <c r="AQ73" s="159"/>
    </row>
    <row r="74" spans="2:43" ht="18" thickBot="1" thickTop="1">
      <c r="B74" s="12" t="s">
        <v>126</v>
      </c>
      <c r="C74" s="179">
        <v>181.2</v>
      </c>
      <c r="D74" s="179">
        <v>175.1</v>
      </c>
      <c r="E74" s="178">
        <f>C74/D74-1</f>
        <v>0.03483723586521981</v>
      </c>
      <c r="F74" s="179">
        <v>183.1</v>
      </c>
      <c r="G74" s="179">
        <v>175.1</v>
      </c>
      <c r="H74" s="178">
        <f>F74/G74-1</f>
        <v>0.04568817818389492</v>
      </c>
      <c r="I74" s="153"/>
      <c r="J74" s="179">
        <v>185.6</v>
      </c>
      <c r="K74" s="179">
        <v>175.7</v>
      </c>
      <c r="L74" s="178">
        <f>J74/K74-1</f>
        <v>0.05634604439385327</v>
      </c>
      <c r="M74" s="179">
        <v>185.2</v>
      </c>
      <c r="N74" s="179">
        <v>175.7</v>
      </c>
      <c r="O74" s="178">
        <f>M74/N74-1</f>
        <v>0.05406943653955598</v>
      </c>
      <c r="P74" s="153"/>
      <c r="Q74" s="179">
        <v>181.3</v>
      </c>
      <c r="R74" s="179">
        <v>174.8</v>
      </c>
      <c r="S74" s="208">
        <f>Q74/R74-1</f>
        <v>0.03718535469107542</v>
      </c>
      <c r="T74" s="179">
        <v>181.6</v>
      </c>
      <c r="U74" s="179">
        <v>174.8</v>
      </c>
      <c r="V74" s="178">
        <f>T74/U74-1</f>
        <v>0.0389016018306636</v>
      </c>
      <c r="W74" s="153"/>
      <c r="X74" s="114">
        <v>183.9</v>
      </c>
      <c r="Y74" s="114">
        <v>180.3</v>
      </c>
      <c r="Z74" s="178">
        <f>X74/Y74-1</f>
        <v>0.019966722129783676</v>
      </c>
      <c r="AA74" s="179">
        <v>189.2</v>
      </c>
      <c r="AB74" s="179">
        <v>180.3</v>
      </c>
      <c r="AC74" s="178">
        <f>AA74/AB74-1</f>
        <v>0.04936217415418742</v>
      </c>
      <c r="AD74" s="153"/>
      <c r="AE74" s="114">
        <v>171.8</v>
      </c>
      <c r="AF74" s="114">
        <v>168.7</v>
      </c>
      <c r="AG74" s="117">
        <f>AE74/AF74-1</f>
        <v>0.01837581505631314</v>
      </c>
      <c r="AH74" s="118">
        <v>174.7</v>
      </c>
      <c r="AI74" s="118">
        <v>168.7</v>
      </c>
      <c r="AJ74" s="117">
        <f>AH74/AI74-1</f>
        <v>0.03556609365738006</v>
      </c>
      <c r="AK74" s="153"/>
      <c r="AL74" s="153"/>
      <c r="AM74" s="153"/>
      <c r="AN74" s="154"/>
      <c r="AO74" s="154"/>
      <c r="AP74" s="156"/>
      <c r="AQ74" s="122"/>
    </row>
    <row r="75" spans="2:43" ht="18" thickBot="1" thickTop="1">
      <c r="B75" s="12" t="s">
        <v>127</v>
      </c>
      <c r="C75" s="179">
        <v>126.8</v>
      </c>
      <c r="D75" s="179">
        <v>115.9</v>
      </c>
      <c r="E75" s="178">
        <f>C75/D75-1</f>
        <v>0.09404659188955988</v>
      </c>
      <c r="F75" s="179">
        <v>134.1</v>
      </c>
      <c r="G75" s="179">
        <v>115.9</v>
      </c>
      <c r="H75" s="178">
        <f>F75/G75-1</f>
        <v>0.15703192407247624</v>
      </c>
      <c r="I75" s="153"/>
      <c r="J75" s="179">
        <v>125.3</v>
      </c>
      <c r="K75" s="179">
        <v>115.9</v>
      </c>
      <c r="L75" s="178">
        <f>J75/K75-1</f>
        <v>0.08110440034512512</v>
      </c>
      <c r="M75" s="179">
        <v>132.8</v>
      </c>
      <c r="N75" s="179">
        <v>115.9</v>
      </c>
      <c r="O75" s="178">
        <f>M75/N75-1</f>
        <v>0.1458153580672994</v>
      </c>
      <c r="P75" s="153"/>
      <c r="Q75" s="179">
        <v>140.8</v>
      </c>
      <c r="R75" s="179">
        <v>131.7</v>
      </c>
      <c r="S75" s="208">
        <f>Q75/R75-1</f>
        <v>0.06909643128321963</v>
      </c>
      <c r="T75" s="179">
        <v>143.4</v>
      </c>
      <c r="U75" s="179">
        <v>131.7</v>
      </c>
      <c r="V75" s="178">
        <f>T75/U75-1</f>
        <v>0.08883826879271095</v>
      </c>
      <c r="W75" s="153"/>
      <c r="X75" s="114">
        <v>139.5</v>
      </c>
      <c r="Y75" s="114">
        <v>127.3</v>
      </c>
      <c r="Z75" s="117">
        <f>X75/Y75-1</f>
        <v>0.09583660644147685</v>
      </c>
      <c r="AA75" s="114">
        <v>149.4</v>
      </c>
      <c r="AB75" s="114">
        <v>127.3</v>
      </c>
      <c r="AC75" s="117">
        <f>AA75/AB75-1</f>
        <v>0.17360565593087207</v>
      </c>
      <c r="AD75" s="153"/>
      <c r="AE75" s="114">
        <v>99.7</v>
      </c>
      <c r="AF75" s="114">
        <v>87.1</v>
      </c>
      <c r="AG75" s="117">
        <f>AE75/AF75-1</f>
        <v>0.1446613088404134</v>
      </c>
      <c r="AH75" s="118">
        <v>109.4</v>
      </c>
      <c r="AI75" s="118">
        <v>87.1</v>
      </c>
      <c r="AJ75" s="117">
        <f>AH75/AI75-1</f>
        <v>0.25602755453501747</v>
      </c>
      <c r="AK75" s="153"/>
      <c r="AL75" s="153"/>
      <c r="AM75" s="153"/>
      <c r="AN75" s="154"/>
      <c r="AO75" s="154"/>
      <c r="AP75" s="156"/>
      <c r="AQ75" s="122"/>
    </row>
    <row r="76" spans="2:43" ht="16.5" thickTop="1">
      <c r="B76" s="24"/>
      <c r="AN76" s="122"/>
      <c r="AO76" s="122"/>
      <c r="AP76" s="122"/>
      <c r="AQ76" s="122"/>
    </row>
    <row r="77" spans="2:43" ht="15.75">
      <c r="B77" s="24"/>
      <c r="AN77" s="122"/>
      <c r="AO77" s="122"/>
      <c r="AP77" s="122"/>
      <c r="AQ77" s="122"/>
    </row>
    <row r="78" spans="2:43" ht="15.75">
      <c r="B78" s="2"/>
      <c r="AN78" s="122"/>
      <c r="AO78" s="122"/>
      <c r="AP78" s="122"/>
      <c r="AQ78" s="122"/>
    </row>
    <row r="79" spans="2:43" ht="15.75">
      <c r="B79" s="24"/>
      <c r="AN79" s="122"/>
      <c r="AO79" s="122"/>
      <c r="AP79" s="122"/>
      <c r="AQ79" s="122"/>
    </row>
    <row r="80" spans="2:43" ht="15.75">
      <c r="B80" s="38"/>
      <c r="AN80" s="122"/>
      <c r="AO80" s="122"/>
      <c r="AP80" s="122"/>
      <c r="AQ80" s="122"/>
    </row>
    <row r="81" spans="2:43" ht="15.75">
      <c r="B81" s="24"/>
      <c r="AN81" s="122"/>
      <c r="AO81" s="122"/>
      <c r="AP81" s="122"/>
      <c r="AQ81" s="122"/>
    </row>
    <row r="82" spans="2:43" ht="15.75">
      <c r="B82" s="24"/>
      <c r="AN82" s="122"/>
      <c r="AO82" s="122"/>
      <c r="AP82" s="122"/>
      <c r="AQ82" s="122"/>
    </row>
    <row r="83" ht="15.75">
      <c r="B83" s="24"/>
    </row>
    <row r="84" ht="15.75">
      <c r="B84" s="24"/>
    </row>
  </sheetData>
  <sheetProtection/>
  <mergeCells count="84">
    <mergeCell ref="S4:S5"/>
    <mergeCell ref="V4:V5"/>
    <mergeCell ref="Q5:R5"/>
    <mergeCell ref="T5:U5"/>
    <mergeCell ref="S20:S21"/>
    <mergeCell ref="V20:V21"/>
    <mergeCell ref="Q21:R21"/>
    <mergeCell ref="T21:U21"/>
    <mergeCell ref="AJ4:AJ5"/>
    <mergeCell ref="AE5:AF5"/>
    <mergeCell ref="AH5:AI5"/>
    <mergeCell ref="B42:B43"/>
    <mergeCell ref="B58:B59"/>
    <mergeCell ref="AJ58:AJ59"/>
    <mergeCell ref="AJ42:AJ43"/>
    <mergeCell ref="AJ20:AJ21"/>
    <mergeCell ref="AE43:AF43"/>
    <mergeCell ref="AH43:AI43"/>
    <mergeCell ref="AE59:AF59"/>
    <mergeCell ref="AH59:AI59"/>
    <mergeCell ref="AG42:AG43"/>
    <mergeCell ref="AG58:AG59"/>
    <mergeCell ref="AE21:AF21"/>
    <mergeCell ref="AH21:AI21"/>
    <mergeCell ref="AG4:AG5"/>
    <mergeCell ref="AG20:AG21"/>
    <mergeCell ref="B4:B5"/>
    <mergeCell ref="B20:B21"/>
    <mergeCell ref="E4:E5"/>
    <mergeCell ref="H4:H5"/>
    <mergeCell ref="C5:D5"/>
    <mergeCell ref="F5:G5"/>
    <mergeCell ref="E20:E21"/>
    <mergeCell ref="H20:H21"/>
    <mergeCell ref="C21:D21"/>
    <mergeCell ref="F21:G21"/>
    <mergeCell ref="Z4:Z5"/>
    <mergeCell ref="AC4:AC5"/>
    <mergeCell ref="X5:Y5"/>
    <mergeCell ref="AA5:AB5"/>
    <mergeCell ref="Z20:Z21"/>
    <mergeCell ref="AC20:AC21"/>
    <mergeCell ref="X21:Y21"/>
    <mergeCell ref="AA21:AB21"/>
    <mergeCell ref="E42:E43"/>
    <mergeCell ref="H42:H43"/>
    <mergeCell ref="Z42:Z43"/>
    <mergeCell ref="AC42:AC43"/>
    <mergeCell ref="S42:S43"/>
    <mergeCell ref="V42:V43"/>
    <mergeCell ref="Q43:R43"/>
    <mergeCell ref="T43:U43"/>
    <mergeCell ref="C43:D43"/>
    <mergeCell ref="F43:G43"/>
    <mergeCell ref="X43:Y43"/>
    <mergeCell ref="AA43:AB43"/>
    <mergeCell ref="E58:E59"/>
    <mergeCell ref="H58:H59"/>
    <mergeCell ref="Z58:Z59"/>
    <mergeCell ref="S58:S59"/>
    <mergeCell ref="V58:V59"/>
    <mergeCell ref="Q59:R59"/>
    <mergeCell ref="T59:U59"/>
    <mergeCell ref="L42:L43"/>
    <mergeCell ref="O42:O43"/>
    <mergeCell ref="J43:K43"/>
    <mergeCell ref="M43:N43"/>
    <mergeCell ref="AC58:AC59"/>
    <mergeCell ref="C59:D59"/>
    <mergeCell ref="F59:G59"/>
    <mergeCell ref="X59:Y59"/>
    <mergeCell ref="AA59:AB59"/>
    <mergeCell ref="L58:L59"/>
    <mergeCell ref="O58:O59"/>
    <mergeCell ref="J59:K59"/>
    <mergeCell ref="M59:N59"/>
    <mergeCell ref="L4:L5"/>
    <mergeCell ref="O4:O5"/>
    <mergeCell ref="J5:K5"/>
    <mergeCell ref="M5:N5"/>
    <mergeCell ref="L20:L21"/>
    <mergeCell ref="O20:O21"/>
    <mergeCell ref="J21:K21"/>
    <mergeCell ref="M21:N21"/>
  </mergeCells>
  <hyperlinks>
    <hyperlink ref="A1" location="'Spis treści'!A1" display="Spis treści"/>
  </hyperlinks>
  <printOptions/>
  <pageMargins left="0.1968503937007874" right="0.15748031496062992" top="0.984251968503937" bottom="0.984251968503937" header="0.5118110236220472" footer="0.5118110236220472"/>
  <pageSetup fitToHeight="2" orientation="landscape" paperSize="9" scale="59"/>
  <rowBreaks count="1" manualBreakCount="1">
    <brk id="41" min="1" max="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zoomScalePageLayoutView="0" workbookViewId="0" topLeftCell="A1">
      <selection activeCell="C13" sqref="C13"/>
    </sheetView>
  </sheetViews>
  <sheetFormatPr defaultColWidth="10.875" defaultRowHeight="15.75"/>
  <cols>
    <col min="1" max="1" width="5.00390625" style="2" customWidth="1"/>
    <col min="2" max="2" width="74.875" style="5" customWidth="1"/>
    <col min="3" max="4" width="14.875" style="5" customWidth="1"/>
    <col min="5" max="8" width="14.875" style="2" customWidth="1"/>
    <col min="9" max="16384" width="10.875" style="2" customWidth="1"/>
  </cols>
  <sheetData>
    <row r="1" ht="15.75">
      <c r="A1" s="9" t="s">
        <v>9</v>
      </c>
    </row>
    <row r="2" ht="15.75">
      <c r="A2" s="9"/>
    </row>
    <row r="3" spans="1:4" ht="18.75" thickBot="1">
      <c r="A3" s="9"/>
      <c r="B3" s="121" t="s">
        <v>122</v>
      </c>
      <c r="C3" s="121"/>
      <c r="D3" s="121"/>
    </row>
    <row r="4" spans="2:8" ht="16.5" thickTop="1">
      <c r="B4" s="261"/>
      <c r="C4" s="201"/>
      <c r="D4" s="222"/>
      <c r="E4" s="130"/>
      <c r="F4" s="269" t="s">
        <v>311</v>
      </c>
      <c r="G4" s="269" t="s">
        <v>182</v>
      </c>
      <c r="H4" s="252" t="s">
        <v>327</v>
      </c>
    </row>
    <row r="5" spans="2:8" ht="15.75">
      <c r="B5" s="268"/>
      <c r="C5" s="203" t="s">
        <v>312</v>
      </c>
      <c r="D5" s="225" t="s">
        <v>273</v>
      </c>
      <c r="E5" s="131" t="s">
        <v>228</v>
      </c>
      <c r="F5" s="270"/>
      <c r="G5" s="270"/>
      <c r="H5" s="258"/>
    </row>
    <row r="6" spans="2:8" ht="16.5" thickBot="1">
      <c r="B6" s="262"/>
      <c r="C6" s="202"/>
      <c r="D6" s="223"/>
      <c r="E6" s="132"/>
      <c r="F6" s="271"/>
      <c r="G6" s="271"/>
      <c r="H6" s="253"/>
    </row>
    <row r="7" spans="2:9" ht="18" thickBot="1" thickTop="1">
      <c r="B7" s="33" t="s">
        <v>116</v>
      </c>
      <c r="C7" s="39">
        <f>SUM(C8:C10)</f>
        <v>116</v>
      </c>
      <c r="D7" s="39">
        <f>SUM(D8:D10)</f>
        <v>117</v>
      </c>
      <c r="E7" s="39">
        <f>SUM(E8:E10)</f>
        <v>114</v>
      </c>
      <c r="F7" s="39">
        <f>SUM(F8:F10)</f>
        <v>108</v>
      </c>
      <c r="G7" s="39">
        <f>SUM(G8:G10)</f>
        <v>108</v>
      </c>
      <c r="H7" s="40">
        <f>C7/G7-1</f>
        <v>0.07407407407407418</v>
      </c>
      <c r="I7" s="36"/>
    </row>
    <row r="8" spans="2:9" ht="18" thickBot="1" thickTop="1">
      <c r="B8" s="12" t="s">
        <v>117</v>
      </c>
      <c r="C8" s="41">
        <v>80</v>
      </c>
      <c r="D8" s="41">
        <v>81</v>
      </c>
      <c r="E8" s="41">
        <v>79</v>
      </c>
      <c r="F8" s="41">
        <v>78</v>
      </c>
      <c r="G8" s="41">
        <v>79</v>
      </c>
      <c r="H8" s="36">
        <f>C8/G8-1</f>
        <v>0.012658227848101333</v>
      </c>
      <c r="I8" s="36"/>
    </row>
    <row r="9" spans="2:9" ht="18" thickBot="1" thickTop="1">
      <c r="B9" s="12" t="s">
        <v>118</v>
      </c>
      <c r="C9" s="41">
        <v>10</v>
      </c>
      <c r="D9" s="41">
        <v>10</v>
      </c>
      <c r="E9" s="41">
        <v>10</v>
      </c>
      <c r="F9" s="41">
        <v>10</v>
      </c>
      <c r="G9" s="41">
        <v>10</v>
      </c>
      <c r="H9" s="36">
        <f>C9/G9-1</f>
        <v>0</v>
      </c>
      <c r="I9" s="36"/>
    </row>
    <row r="10" spans="2:9" ht="18" thickBot="1" thickTop="1">
      <c r="B10" s="12" t="s">
        <v>119</v>
      </c>
      <c r="C10" s="41">
        <v>26</v>
      </c>
      <c r="D10" s="41">
        <v>26</v>
      </c>
      <c r="E10" s="41">
        <v>25</v>
      </c>
      <c r="F10" s="41">
        <v>20</v>
      </c>
      <c r="G10" s="41">
        <v>19</v>
      </c>
      <c r="H10" s="36">
        <f>C10/G10-1</f>
        <v>0.368421052631579</v>
      </c>
      <c r="I10" s="36"/>
    </row>
    <row r="11" spans="2:8" ht="18" thickBot="1" thickTop="1">
      <c r="B11" s="12"/>
      <c r="C11" s="41"/>
      <c r="D11" s="41"/>
      <c r="E11" s="41"/>
      <c r="F11" s="41"/>
      <c r="G11" s="41"/>
      <c r="H11" s="42"/>
    </row>
    <row r="12" spans="2:9" ht="18" thickBot="1" thickTop="1">
      <c r="B12" s="37" t="s">
        <v>120</v>
      </c>
      <c r="C12" s="43">
        <f>SUM(C13:C15)</f>
        <v>19741</v>
      </c>
      <c r="D12" s="43">
        <f>SUM(D13:D15)</f>
        <v>19779</v>
      </c>
      <c r="E12" s="43">
        <f>SUM(E13:E15)</f>
        <v>19403</v>
      </c>
      <c r="F12" s="43">
        <f>SUM(F13:F15)</f>
        <v>18837</v>
      </c>
      <c r="G12" s="43">
        <f>SUM(G13:G15)</f>
        <v>18824</v>
      </c>
      <c r="H12" s="40">
        <f>C12/G12-1</f>
        <v>0.04871440713982156</v>
      </c>
      <c r="I12" s="36"/>
    </row>
    <row r="13" spans="2:9" ht="18" thickBot="1" thickTop="1">
      <c r="B13" s="12" t="s">
        <v>117</v>
      </c>
      <c r="C13" s="44">
        <v>15312</v>
      </c>
      <c r="D13" s="44">
        <v>15412</v>
      </c>
      <c r="E13" s="44">
        <v>15092</v>
      </c>
      <c r="F13" s="44">
        <v>15083</v>
      </c>
      <c r="G13" s="44">
        <v>15298</v>
      </c>
      <c r="H13" s="36">
        <f>C13/G13-1</f>
        <v>0.0009151523074912848</v>
      </c>
      <c r="I13" s="36"/>
    </row>
    <row r="14" spans="2:9" ht="18" thickBot="1" thickTop="1">
      <c r="B14" s="12" t="s">
        <v>118</v>
      </c>
      <c r="C14" s="44">
        <v>1571</v>
      </c>
      <c r="D14" s="44">
        <v>1571</v>
      </c>
      <c r="E14" s="44">
        <v>1571</v>
      </c>
      <c r="F14" s="44">
        <v>1570</v>
      </c>
      <c r="G14" s="44">
        <v>1570</v>
      </c>
      <c r="H14" s="36">
        <f>C14/G14-1</f>
        <v>0.0006369426751593465</v>
      </c>
      <c r="I14" s="36"/>
    </row>
    <row r="15" spans="2:9" ht="18" thickBot="1" thickTop="1">
      <c r="B15" s="12" t="s">
        <v>119</v>
      </c>
      <c r="C15" s="44">
        <v>2858</v>
      </c>
      <c r="D15" s="44">
        <v>2796</v>
      </c>
      <c r="E15" s="44">
        <v>2740</v>
      </c>
      <c r="F15" s="44">
        <v>2184</v>
      </c>
      <c r="G15" s="44">
        <f>1811+1+144</f>
        <v>1956</v>
      </c>
      <c r="H15" s="36">
        <f>C15/G15-1</f>
        <v>0.46114519427402856</v>
      </c>
      <c r="I15" s="36"/>
    </row>
    <row r="16" spans="2:8" ht="16.5" thickTop="1">
      <c r="B16" s="24"/>
      <c r="C16" s="24"/>
      <c r="D16" s="24"/>
      <c r="E16" s="30"/>
      <c r="F16" s="30"/>
      <c r="G16" s="30"/>
      <c r="H16" s="30"/>
    </row>
    <row r="26" spans="6:7" ht="15.75">
      <c r="F26" s="92"/>
      <c r="G26" s="92"/>
    </row>
    <row r="27" spans="6:7" ht="15.75">
      <c r="F27" s="92"/>
      <c r="G27" s="92"/>
    </row>
    <row r="28" spans="6:7" ht="15.75">
      <c r="F28" s="92"/>
      <c r="G28" s="92"/>
    </row>
    <row r="29" spans="6:7" ht="15.75">
      <c r="F29" s="92"/>
      <c r="G29" s="92"/>
    </row>
  </sheetData>
  <sheetProtection/>
  <mergeCells count="4">
    <mergeCell ref="B4:B6"/>
    <mergeCell ref="H4:H6"/>
    <mergeCell ref="F4:F6"/>
    <mergeCell ref="G4:G6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NOBILI PARTNERS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Użytkownik Microsoft Office</cp:lastModifiedBy>
  <cp:lastPrinted>2017-01-24T17:32:58Z</cp:lastPrinted>
  <dcterms:created xsi:type="dcterms:W3CDTF">2014-05-05T23:42:10Z</dcterms:created>
  <dcterms:modified xsi:type="dcterms:W3CDTF">2017-02-22T08:02:10Z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