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12480" yWindow="-300" windowWidth="15735" windowHeight="13185" tabRatio="852"/>
  </bookViews>
  <sheets>
    <sheet name="Table of contents" sheetId="1" r:id="rId1"/>
    <sheet name="Income statements and OCI" sheetId="11" r:id="rId2"/>
    <sheet name="Statement of financial position" sheetId="21" r:id="rId3"/>
    <sheet name="Changes in shareholders' equity" sheetId="25" r:id="rId4"/>
    <sheet name="Statement of cash flows" sheetId="24" r:id="rId5"/>
    <sheet name="Operating segments" sheetId="28" r:id="rId6"/>
    <sheet name="Geographical segments" sheetId="37" r:id="rId7"/>
    <sheet name="Income statement - analytical" sheetId="36" r:id="rId8"/>
    <sheet name="Operating ratios" sheetId="34" r:id="rId9"/>
    <sheet name="Hotel portfolio" sheetId="33" r:id="rId10"/>
    <sheet name="Clients" sheetId="35" r:id="rId11"/>
    <sheet name="Employment" sheetId="29" r:id="rId12"/>
    <sheet name="Structure of the Group" sheetId="30" r:id="rId13"/>
    <sheet name="Shareholders" sheetId="32" r:id="rId14"/>
  </sheets>
  <definedNames>
    <definedName name="_Toc293035359" localSheetId="10">Clients!$B$3</definedName>
    <definedName name="_Toc293035359" localSheetId="11">Employment!$B$3</definedName>
    <definedName name="_Toc293035359" localSheetId="9">'Hotel portfolio'!$B$3</definedName>
    <definedName name="_Toc293035359" localSheetId="7">'Income statement - analytical'!$B$3</definedName>
    <definedName name="_Toc293035359" localSheetId="8">'Operating ratios'!$B$3</definedName>
    <definedName name="_Toc293035359" localSheetId="5">'Operating segments'!$B$3</definedName>
    <definedName name="_Toc293035359" localSheetId="13">Shareholders!$B$3</definedName>
    <definedName name="_Toc293035359" localSheetId="4">'Statement of cash flows'!$B$3</definedName>
    <definedName name="_Toc293035359" localSheetId="12">'Structure of the Group'!$B$3</definedName>
    <definedName name="_xlnm.Print_Area" localSheetId="0">'Table of contents'!$A$1</definedName>
  </definedNames>
  <calcPr calcId="14562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36" l="1"/>
  <c r="I11" i="36"/>
  <c r="G12" i="36"/>
  <c r="I12" i="36"/>
  <c r="G14" i="36"/>
  <c r="I14" i="36"/>
  <c r="E11" i="36"/>
  <c r="E12" i="36"/>
  <c r="E14" i="36"/>
  <c r="O35" i="28"/>
  <c r="P35" i="28"/>
  <c r="P33" i="28"/>
  <c r="J33" i="28"/>
  <c r="J35" i="28"/>
  <c r="K35" i="28"/>
  <c r="K33" i="28"/>
  <c r="M17" i="28"/>
  <c r="N17" i="28"/>
  <c r="O17" i="28"/>
  <c r="P17" i="28"/>
  <c r="P14" i="28"/>
  <c r="H17" i="28"/>
  <c r="I17" i="28"/>
  <c r="J17" i="28"/>
  <c r="K17" i="28"/>
  <c r="K14" i="28"/>
  <c r="C17" i="28"/>
  <c r="D17" i="28"/>
  <c r="E17" i="28"/>
  <c r="F17" i="28"/>
  <c r="J16" i="28"/>
  <c r="I16" i="28"/>
  <c r="H16" i="28"/>
  <c r="J15" i="28"/>
  <c r="I15" i="28"/>
  <c r="H15" i="28"/>
  <c r="F16" i="28"/>
  <c r="F15" i="28"/>
  <c r="G26" i="24"/>
  <c r="F27" i="24"/>
  <c r="G27" i="24"/>
  <c r="G30" i="24"/>
  <c r="G19" i="24"/>
  <c r="G21" i="24"/>
  <c r="G38" i="24"/>
  <c r="G41" i="24"/>
  <c r="F30" i="24"/>
  <c r="F19" i="24"/>
  <c r="F21" i="24"/>
  <c r="F38" i="24"/>
  <c r="F41" i="24"/>
  <c r="C12" i="11"/>
  <c r="C14" i="11"/>
  <c r="C16" i="11"/>
  <c r="C21" i="11"/>
  <c r="C26" i="11"/>
  <c r="C28" i="11"/>
  <c r="C37" i="11"/>
  <c r="C46" i="11"/>
  <c r="C47" i="11"/>
  <c r="C12" i="33"/>
  <c r="C7" i="33"/>
  <c r="O37" i="34"/>
  <c r="L37" i="34"/>
  <c r="O36" i="34"/>
  <c r="L36" i="34"/>
  <c r="O33" i="34"/>
  <c r="L33" i="34"/>
  <c r="O32" i="34"/>
  <c r="L32" i="34"/>
  <c r="O29" i="34"/>
  <c r="L29" i="34"/>
  <c r="O28" i="34"/>
  <c r="L28" i="34"/>
  <c r="O25" i="34"/>
  <c r="L25" i="34"/>
  <c r="O24" i="34"/>
  <c r="L24" i="34"/>
  <c r="O75" i="34"/>
  <c r="L75" i="34"/>
  <c r="O74" i="34"/>
  <c r="L74" i="34"/>
  <c r="O71" i="34"/>
  <c r="L71" i="34"/>
  <c r="O70" i="34"/>
  <c r="L70" i="34"/>
  <c r="O67" i="34"/>
  <c r="L67" i="34"/>
  <c r="O66" i="34"/>
  <c r="L66" i="34"/>
  <c r="O63" i="34"/>
  <c r="L63" i="34"/>
  <c r="O62" i="34"/>
  <c r="L62" i="34"/>
  <c r="O55" i="34"/>
  <c r="L55" i="34"/>
  <c r="H55" i="34"/>
  <c r="E55" i="34"/>
  <c r="O54" i="34"/>
  <c r="L54" i="34"/>
  <c r="H54" i="34"/>
  <c r="E54" i="34"/>
  <c r="O51" i="34"/>
  <c r="L51" i="34"/>
  <c r="H51" i="34"/>
  <c r="E51" i="34"/>
  <c r="O50" i="34"/>
  <c r="L50" i="34"/>
  <c r="H50" i="34"/>
  <c r="E50" i="34"/>
  <c r="O47" i="34"/>
  <c r="L47" i="34"/>
  <c r="H47" i="34"/>
  <c r="E47" i="34"/>
  <c r="O46" i="34"/>
  <c r="L46" i="34"/>
  <c r="H46" i="34"/>
  <c r="E46" i="34"/>
  <c r="O17" i="34"/>
  <c r="L17" i="34"/>
  <c r="O16" i="34"/>
  <c r="L16" i="34"/>
  <c r="O13" i="34"/>
  <c r="L13" i="34"/>
  <c r="O12" i="34"/>
  <c r="L12" i="34"/>
  <c r="O9" i="34"/>
  <c r="L9" i="34"/>
  <c r="O8" i="34"/>
  <c r="L8" i="34"/>
  <c r="H75" i="34"/>
  <c r="E75" i="34"/>
  <c r="H74" i="34"/>
  <c r="E74" i="34"/>
  <c r="H71" i="34"/>
  <c r="E71" i="34"/>
  <c r="H70" i="34"/>
  <c r="E70" i="34"/>
  <c r="H67" i="34"/>
  <c r="E67" i="34"/>
  <c r="H66" i="34"/>
  <c r="E66" i="34"/>
  <c r="H63" i="34"/>
  <c r="E63" i="34"/>
  <c r="H62" i="34"/>
  <c r="E62" i="34"/>
  <c r="H37" i="34"/>
  <c r="E37" i="34"/>
  <c r="H36" i="34"/>
  <c r="E36" i="34"/>
  <c r="H33" i="34"/>
  <c r="E33" i="34"/>
  <c r="H32" i="34"/>
  <c r="E32" i="34"/>
  <c r="H29" i="34"/>
  <c r="E29" i="34"/>
  <c r="H28" i="34"/>
  <c r="E28" i="34"/>
  <c r="H25" i="34"/>
  <c r="E25" i="34"/>
  <c r="H24" i="34"/>
  <c r="E24" i="34"/>
  <c r="H17" i="34"/>
  <c r="E17" i="34"/>
  <c r="H16" i="34"/>
  <c r="E16" i="34"/>
  <c r="H13" i="34"/>
  <c r="E13" i="34"/>
  <c r="H12" i="34"/>
  <c r="E12" i="34"/>
  <c r="H9" i="34"/>
  <c r="E9" i="34"/>
  <c r="H8" i="34"/>
  <c r="E8" i="34"/>
  <c r="G28" i="25"/>
  <c r="G30" i="25"/>
  <c r="F28" i="25"/>
  <c r="F30" i="25"/>
  <c r="E28" i="25"/>
  <c r="E30" i="25"/>
  <c r="D28" i="25"/>
  <c r="D30" i="25"/>
  <c r="C28" i="25"/>
  <c r="C30" i="25"/>
  <c r="H29" i="25"/>
  <c r="E12" i="33"/>
  <c r="E7" i="33"/>
  <c r="V75" i="34"/>
  <c r="S75" i="34"/>
  <c r="V74" i="34"/>
  <c r="S74" i="34"/>
  <c r="V71" i="34"/>
  <c r="S71" i="34"/>
  <c r="V70" i="34"/>
  <c r="S70" i="34"/>
  <c r="V67" i="34"/>
  <c r="S67" i="34"/>
  <c r="V66" i="34"/>
  <c r="S66" i="34"/>
  <c r="V63" i="34"/>
  <c r="S63" i="34"/>
  <c r="V62" i="34"/>
  <c r="S62" i="34"/>
  <c r="V55" i="34"/>
  <c r="S55" i="34"/>
  <c r="V54" i="34"/>
  <c r="S54" i="34"/>
  <c r="V51" i="34"/>
  <c r="S51" i="34"/>
  <c r="V50" i="34"/>
  <c r="S50" i="34"/>
  <c r="V47" i="34"/>
  <c r="S47" i="34"/>
  <c r="V46" i="34"/>
  <c r="S46" i="34"/>
  <c r="V37" i="34"/>
  <c r="S37" i="34"/>
  <c r="V36" i="34"/>
  <c r="S36" i="34"/>
  <c r="V33" i="34"/>
  <c r="S33" i="34"/>
  <c r="V32" i="34"/>
  <c r="S32" i="34"/>
  <c r="V29" i="34"/>
  <c r="S29" i="34"/>
  <c r="V28" i="34"/>
  <c r="S28" i="34"/>
  <c r="V25" i="34"/>
  <c r="S25" i="34"/>
  <c r="V24" i="34"/>
  <c r="S24" i="34"/>
  <c r="V17" i="34"/>
  <c r="S17" i="34"/>
  <c r="V16" i="34"/>
  <c r="S16" i="34"/>
  <c r="V13" i="34"/>
  <c r="S13" i="34"/>
  <c r="V12" i="34"/>
  <c r="S12" i="34"/>
  <c r="V9" i="34"/>
  <c r="S9" i="34"/>
  <c r="V8" i="34"/>
  <c r="S8" i="34"/>
  <c r="D13" i="36"/>
  <c r="H14" i="36"/>
  <c r="H13" i="36"/>
  <c r="G13" i="36"/>
  <c r="H12" i="36"/>
  <c r="H11" i="36"/>
  <c r="H10" i="36"/>
  <c r="G10" i="36"/>
  <c r="H9" i="36"/>
  <c r="G9" i="36"/>
  <c r="H8" i="36"/>
  <c r="G8" i="36"/>
  <c r="H7" i="36"/>
  <c r="G7" i="36"/>
  <c r="H6" i="36"/>
  <c r="G6" i="36"/>
  <c r="M14" i="36"/>
  <c r="M13" i="36"/>
  <c r="M12" i="36"/>
  <c r="M11" i="36"/>
  <c r="M10" i="36"/>
  <c r="M9" i="36"/>
  <c r="M8" i="36"/>
  <c r="M7" i="36"/>
  <c r="M6" i="36"/>
  <c r="I13" i="36"/>
  <c r="I10" i="36"/>
  <c r="I9" i="36"/>
  <c r="I8" i="36"/>
  <c r="I7" i="36"/>
  <c r="I6" i="36"/>
  <c r="N24" i="37"/>
  <c r="M24" i="37"/>
  <c r="L24" i="37"/>
  <c r="K24" i="37"/>
  <c r="J24" i="37"/>
  <c r="H24" i="37"/>
  <c r="N21" i="37"/>
  <c r="N22" i="37"/>
  <c r="N23" i="37"/>
  <c r="M21" i="37"/>
  <c r="M22" i="37"/>
  <c r="M23" i="37"/>
  <c r="L21" i="37"/>
  <c r="L22" i="37"/>
  <c r="L23" i="37"/>
  <c r="K21" i="37"/>
  <c r="K22" i="37"/>
  <c r="K23" i="37"/>
  <c r="J21" i="37"/>
  <c r="J22" i="37"/>
  <c r="J23" i="37"/>
  <c r="C23" i="37"/>
  <c r="D23" i="37"/>
  <c r="E23" i="37"/>
  <c r="F23" i="37"/>
  <c r="G23" i="37"/>
  <c r="H23" i="37"/>
  <c r="H22" i="37"/>
  <c r="H21" i="37"/>
  <c r="N20" i="37"/>
  <c r="M20" i="37"/>
  <c r="L20" i="37"/>
  <c r="K20" i="37"/>
  <c r="J20" i="37"/>
  <c r="H20" i="37"/>
  <c r="N19" i="37"/>
  <c r="M19" i="37"/>
  <c r="L19" i="37"/>
  <c r="K19" i="37"/>
  <c r="J19" i="37"/>
  <c r="H19" i="37"/>
  <c r="N18" i="37"/>
  <c r="M18" i="37"/>
  <c r="L18" i="37"/>
  <c r="K18" i="37"/>
  <c r="J18" i="37"/>
  <c r="H18" i="37"/>
  <c r="N17" i="37"/>
  <c r="M17" i="37"/>
  <c r="L17" i="37"/>
  <c r="K17" i="37"/>
  <c r="J17" i="37"/>
  <c r="C17" i="37"/>
  <c r="D17" i="37"/>
  <c r="E17" i="37"/>
  <c r="F17" i="37"/>
  <c r="G17" i="37"/>
  <c r="H17" i="37"/>
  <c r="N13" i="37"/>
  <c r="M13" i="37"/>
  <c r="L13" i="37"/>
  <c r="K13" i="37"/>
  <c r="J13" i="37"/>
  <c r="N10" i="37"/>
  <c r="N11" i="37"/>
  <c r="N12" i="37"/>
  <c r="M10" i="37"/>
  <c r="M11" i="37"/>
  <c r="M12" i="37"/>
  <c r="L10" i="37"/>
  <c r="L11" i="37"/>
  <c r="L12" i="37"/>
  <c r="K10" i="37"/>
  <c r="K11" i="37"/>
  <c r="K12" i="37"/>
  <c r="J10" i="37"/>
  <c r="J11" i="37"/>
  <c r="J12" i="37"/>
  <c r="N9" i="37"/>
  <c r="M9" i="37"/>
  <c r="L9" i="37"/>
  <c r="K9" i="37"/>
  <c r="J9" i="37"/>
  <c r="N8" i="37"/>
  <c r="M8" i="37"/>
  <c r="L8" i="37"/>
  <c r="K8" i="37"/>
  <c r="J8" i="37"/>
  <c r="N7" i="37"/>
  <c r="M7" i="37"/>
  <c r="L7" i="37"/>
  <c r="K7" i="37"/>
  <c r="J7" i="37"/>
  <c r="N6" i="37"/>
  <c r="M6" i="37"/>
  <c r="L6" i="37"/>
  <c r="K6" i="37"/>
  <c r="J6" i="37"/>
  <c r="V24" i="37"/>
  <c r="V21" i="37"/>
  <c r="V22" i="37"/>
  <c r="V23" i="37"/>
  <c r="U23" i="37"/>
  <c r="T23" i="37"/>
  <c r="S23" i="37"/>
  <c r="R23" i="37"/>
  <c r="Q23" i="37"/>
  <c r="V20" i="37"/>
  <c r="V19" i="37"/>
  <c r="V18" i="37"/>
  <c r="Q17" i="37"/>
  <c r="R17" i="37"/>
  <c r="S17" i="37"/>
  <c r="T17" i="37"/>
  <c r="U17" i="37"/>
  <c r="V17" i="37"/>
  <c r="V13" i="37"/>
  <c r="Q12" i="37"/>
  <c r="R12" i="37"/>
  <c r="S12" i="37"/>
  <c r="T12" i="37"/>
  <c r="U12" i="37"/>
  <c r="V12" i="37"/>
  <c r="V11" i="37"/>
  <c r="V10" i="37"/>
  <c r="V9" i="37"/>
  <c r="V8" i="37"/>
  <c r="V7" i="37"/>
  <c r="Q6" i="37"/>
  <c r="R6" i="37"/>
  <c r="S6" i="37"/>
  <c r="T6" i="37"/>
  <c r="U6" i="37"/>
  <c r="V6" i="37"/>
  <c r="O24" i="37"/>
  <c r="O21" i="37"/>
  <c r="O22" i="37"/>
  <c r="O23" i="37"/>
  <c r="O20" i="37"/>
  <c r="O19" i="37"/>
  <c r="O18" i="37"/>
  <c r="O17" i="37"/>
  <c r="O13" i="37"/>
  <c r="O12" i="37"/>
  <c r="O11" i="37"/>
  <c r="O10" i="37"/>
  <c r="O9" i="37"/>
  <c r="O8" i="37"/>
  <c r="O7" i="37"/>
  <c r="O6" i="37"/>
  <c r="H37" i="28"/>
  <c r="I37" i="28"/>
  <c r="J37" i="28"/>
  <c r="K37" i="28"/>
  <c r="F37" i="28"/>
  <c r="H27" i="28"/>
  <c r="H28" i="28"/>
  <c r="H29" i="28"/>
  <c r="H30" i="28"/>
  <c r="H31" i="28"/>
  <c r="H32" i="28"/>
  <c r="H33" i="28"/>
  <c r="H34" i="28"/>
  <c r="H35" i="28"/>
  <c r="I27" i="28"/>
  <c r="I28" i="28"/>
  <c r="I29" i="28"/>
  <c r="I30" i="28"/>
  <c r="I31" i="28"/>
  <c r="I32" i="28"/>
  <c r="I33" i="28"/>
  <c r="I34" i="28"/>
  <c r="I35" i="28"/>
  <c r="J27" i="28"/>
  <c r="J28" i="28"/>
  <c r="J29" i="28"/>
  <c r="J30" i="28"/>
  <c r="J31" i="28"/>
  <c r="J32" i="28"/>
  <c r="J34" i="28"/>
  <c r="C29" i="28"/>
  <c r="C31" i="28"/>
  <c r="C35" i="28"/>
  <c r="D29" i="28"/>
  <c r="D31" i="28"/>
  <c r="D35" i="28"/>
  <c r="E29" i="28"/>
  <c r="E31" i="28"/>
  <c r="E35" i="28"/>
  <c r="F35" i="28"/>
  <c r="K34" i="28"/>
  <c r="F34" i="28"/>
  <c r="F33" i="28"/>
  <c r="K32" i="28"/>
  <c r="F32" i="28"/>
  <c r="K31" i="28"/>
  <c r="F31" i="28"/>
  <c r="K30" i="28"/>
  <c r="F30" i="28"/>
  <c r="K29" i="28"/>
  <c r="F29" i="28"/>
  <c r="K28" i="28"/>
  <c r="F28" i="28"/>
  <c r="K27" i="28"/>
  <c r="F27" i="28"/>
  <c r="H26" i="28"/>
  <c r="I26" i="28"/>
  <c r="J26" i="28"/>
  <c r="K26" i="28"/>
  <c r="F26" i="28"/>
  <c r="H25" i="28"/>
  <c r="I25" i="28"/>
  <c r="J25" i="28"/>
  <c r="K25" i="28"/>
  <c r="F25" i="28"/>
  <c r="H24" i="28"/>
  <c r="I24" i="28"/>
  <c r="J24" i="28"/>
  <c r="K24" i="28"/>
  <c r="C24" i="28"/>
  <c r="D24" i="28"/>
  <c r="E24" i="28"/>
  <c r="F24" i="28"/>
  <c r="J19" i="28"/>
  <c r="I19" i="28"/>
  <c r="H19" i="28"/>
  <c r="J9" i="28"/>
  <c r="J10" i="28"/>
  <c r="J11" i="28"/>
  <c r="J12" i="28"/>
  <c r="J13" i="28"/>
  <c r="I9" i="28"/>
  <c r="I10" i="28"/>
  <c r="I11" i="28"/>
  <c r="I12" i="28"/>
  <c r="I13" i="28"/>
  <c r="H9" i="28"/>
  <c r="H10" i="28"/>
  <c r="H11" i="28"/>
  <c r="H12" i="28"/>
  <c r="H13" i="28"/>
  <c r="J8" i="28"/>
  <c r="I8" i="28"/>
  <c r="H8" i="28"/>
  <c r="J7" i="28"/>
  <c r="I7" i="28"/>
  <c r="H7" i="28"/>
  <c r="J6" i="28"/>
  <c r="I6" i="28"/>
  <c r="H6" i="28"/>
  <c r="P37" i="28"/>
  <c r="M29" i="28"/>
  <c r="M31" i="28"/>
  <c r="M35" i="28"/>
  <c r="N29" i="28"/>
  <c r="N31" i="28"/>
  <c r="N35" i="28"/>
  <c r="O29" i="28"/>
  <c r="O31" i="28"/>
  <c r="P34" i="28"/>
  <c r="P32" i="28"/>
  <c r="P31" i="28"/>
  <c r="P30" i="28"/>
  <c r="P29" i="28"/>
  <c r="P28" i="28"/>
  <c r="P27" i="28"/>
  <c r="P26" i="28"/>
  <c r="P25" i="28"/>
  <c r="M24" i="28"/>
  <c r="N24" i="28"/>
  <c r="O24" i="28"/>
  <c r="P24" i="28"/>
  <c r="P19" i="28"/>
  <c r="M11" i="28"/>
  <c r="M13" i="28"/>
  <c r="O11" i="28"/>
  <c r="O13" i="28"/>
  <c r="N11" i="28"/>
  <c r="N13" i="28"/>
  <c r="P16" i="28"/>
  <c r="P15" i="28"/>
  <c r="P13" i="28"/>
  <c r="P12" i="28"/>
  <c r="P11" i="28"/>
  <c r="P10" i="28"/>
  <c r="P9" i="28"/>
  <c r="P8" i="28"/>
  <c r="P7" i="28"/>
  <c r="M6" i="28"/>
  <c r="N6" i="28"/>
  <c r="O6" i="28"/>
  <c r="P6" i="28"/>
  <c r="K19" i="28"/>
  <c r="K16" i="28"/>
  <c r="K15" i="28"/>
  <c r="K13" i="28"/>
  <c r="K12" i="28"/>
  <c r="K11" i="28"/>
  <c r="K10" i="28"/>
  <c r="K9" i="28"/>
  <c r="K8" i="28"/>
  <c r="K7" i="28"/>
  <c r="K6" i="28"/>
  <c r="G8" i="24"/>
  <c r="G9" i="24"/>
  <c r="G10" i="24"/>
  <c r="G11" i="24"/>
  <c r="G12" i="24"/>
  <c r="G13" i="24"/>
  <c r="G14" i="24"/>
  <c r="G15" i="24"/>
  <c r="G16" i="24"/>
  <c r="G17" i="24"/>
  <c r="G18" i="24"/>
  <c r="G7" i="24"/>
  <c r="G20" i="24"/>
  <c r="G23" i="24"/>
  <c r="G24" i="24"/>
  <c r="G25" i="24"/>
  <c r="G28" i="24"/>
  <c r="G29" i="24"/>
  <c r="G32" i="24"/>
  <c r="G33" i="24"/>
  <c r="G34" i="24"/>
  <c r="G35" i="24"/>
  <c r="G36" i="24"/>
  <c r="G37" i="24"/>
  <c r="G39" i="24"/>
  <c r="F7" i="24"/>
  <c r="F37" i="24"/>
  <c r="D8" i="24"/>
  <c r="D9" i="24"/>
  <c r="D10" i="24"/>
  <c r="D11" i="24"/>
  <c r="D12" i="24"/>
  <c r="D13" i="24"/>
  <c r="D14" i="24"/>
  <c r="D15" i="24"/>
  <c r="D16" i="24"/>
  <c r="D17" i="24"/>
  <c r="D18" i="24"/>
  <c r="D7" i="24"/>
  <c r="D19" i="24"/>
  <c r="D20" i="24"/>
  <c r="D21" i="24"/>
  <c r="D23" i="24"/>
  <c r="D24" i="24"/>
  <c r="D25" i="24"/>
  <c r="D26" i="24"/>
  <c r="D27" i="24"/>
  <c r="D28" i="24"/>
  <c r="D29" i="24"/>
  <c r="D30" i="24"/>
  <c r="D32" i="24"/>
  <c r="D33" i="24"/>
  <c r="D34" i="24"/>
  <c r="D35" i="24"/>
  <c r="D36" i="24"/>
  <c r="D37" i="24"/>
  <c r="D38" i="24"/>
  <c r="D39" i="24"/>
  <c r="D41" i="24"/>
  <c r="C7" i="24"/>
  <c r="C19" i="24"/>
  <c r="C21" i="24"/>
  <c r="C30" i="24"/>
  <c r="C37" i="24"/>
  <c r="C38" i="24"/>
  <c r="C41" i="24"/>
  <c r="G23" i="25"/>
  <c r="F23" i="25"/>
  <c r="E23" i="25"/>
  <c r="D23" i="25"/>
  <c r="C23" i="25"/>
  <c r="H22" i="25"/>
  <c r="E29" i="21"/>
  <c r="E28" i="21"/>
  <c r="E35" i="21"/>
  <c r="E43" i="21"/>
  <c r="E54" i="21"/>
  <c r="E14" i="21"/>
  <c r="E6" i="21"/>
  <c r="E15" i="21"/>
  <c r="E24" i="21"/>
  <c r="G50" i="11"/>
  <c r="G51" i="11"/>
  <c r="G52" i="11"/>
  <c r="F52" i="11"/>
  <c r="G19" i="11"/>
  <c r="G20" i="11"/>
  <c r="G21" i="11"/>
  <c r="G26" i="11"/>
  <c r="G28" i="11"/>
  <c r="G37" i="11"/>
  <c r="G40" i="11"/>
  <c r="G41" i="11"/>
  <c r="G43" i="11"/>
  <c r="G44" i="11"/>
  <c r="G45" i="11"/>
  <c r="G46" i="11"/>
  <c r="G47" i="11"/>
  <c r="F21" i="11"/>
  <c r="F26" i="11"/>
  <c r="F28" i="11"/>
  <c r="F37" i="11"/>
  <c r="F46" i="11"/>
  <c r="F47" i="11"/>
  <c r="D50" i="11"/>
  <c r="D51" i="11"/>
  <c r="D52" i="11"/>
  <c r="C52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3" i="11"/>
  <c r="D24" i="11"/>
  <c r="D25" i="11"/>
  <c r="D26" i="11"/>
  <c r="D27" i="11"/>
  <c r="D28" i="11"/>
  <c r="D37" i="11"/>
  <c r="D40" i="11"/>
  <c r="D41" i="11"/>
  <c r="D43" i="11"/>
  <c r="D44" i="11"/>
  <c r="D45" i="11"/>
  <c r="D46" i="11"/>
  <c r="D47" i="11"/>
  <c r="G29" i="11"/>
  <c r="G33" i="11"/>
  <c r="F33" i="11"/>
  <c r="G30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23" i="11"/>
  <c r="G24" i="11"/>
  <c r="G25" i="11"/>
  <c r="G27" i="11"/>
  <c r="F12" i="11"/>
  <c r="F14" i="11"/>
  <c r="F16" i="11"/>
  <c r="D29" i="11"/>
  <c r="D33" i="11"/>
  <c r="C33" i="11"/>
  <c r="D30" i="11"/>
  <c r="H13" i="37"/>
  <c r="E30" i="24"/>
  <c r="E37" i="24"/>
  <c r="E12" i="11"/>
  <c r="E14" i="11"/>
  <c r="E16" i="11"/>
  <c r="E21" i="11"/>
  <c r="E26" i="11"/>
  <c r="E6" i="24"/>
  <c r="E7" i="24"/>
  <c r="E19" i="24"/>
  <c r="E21" i="24"/>
  <c r="E38" i="24"/>
  <c r="E41" i="24"/>
  <c r="H12" i="11"/>
  <c r="H14" i="11"/>
  <c r="H16" i="11"/>
  <c r="H21" i="11"/>
  <c r="H26" i="11"/>
  <c r="H6" i="24"/>
  <c r="H19" i="24"/>
  <c r="H21" i="24"/>
  <c r="H38" i="24"/>
  <c r="H41" i="24"/>
  <c r="E52" i="11"/>
  <c r="H28" i="11"/>
  <c r="H37" i="11"/>
  <c r="H46" i="11"/>
  <c r="H47" i="11"/>
  <c r="E28" i="11"/>
  <c r="E37" i="11"/>
  <c r="E46" i="11"/>
  <c r="E47" i="11"/>
  <c r="E33" i="11"/>
  <c r="C29" i="21"/>
  <c r="C28" i="21"/>
  <c r="C35" i="21"/>
  <c r="C43" i="21"/>
  <c r="C54" i="21"/>
  <c r="C6" i="21"/>
  <c r="C15" i="21"/>
  <c r="C24" i="21"/>
  <c r="H30" i="25"/>
  <c r="H28" i="25"/>
  <c r="H27" i="25"/>
  <c r="H26" i="25"/>
  <c r="H25" i="25"/>
  <c r="F19" i="28"/>
  <c r="C11" i="28"/>
  <c r="C13" i="28"/>
  <c r="D11" i="28"/>
  <c r="D13" i="28"/>
  <c r="E11" i="28"/>
  <c r="E13" i="28"/>
  <c r="F13" i="28"/>
  <c r="F12" i="28"/>
  <c r="F11" i="28"/>
  <c r="F10" i="28"/>
  <c r="F9" i="28"/>
  <c r="F8" i="28"/>
  <c r="F7" i="28"/>
  <c r="C6" i="28"/>
  <c r="D6" i="28"/>
  <c r="E6" i="28"/>
  <c r="F6" i="28"/>
  <c r="E13" i="36"/>
  <c r="E10" i="36"/>
  <c r="E9" i="36"/>
  <c r="E8" i="36"/>
  <c r="E7" i="36"/>
  <c r="E6" i="36"/>
  <c r="H30" i="24"/>
  <c r="C12" i="37"/>
  <c r="D12" i="37"/>
  <c r="E12" i="37"/>
  <c r="F12" i="37"/>
  <c r="G12" i="37"/>
  <c r="H12" i="37"/>
  <c r="H11" i="37"/>
  <c r="H10" i="37"/>
  <c r="H9" i="37"/>
  <c r="H8" i="37"/>
  <c r="H7" i="37"/>
  <c r="C6" i="37"/>
  <c r="D6" i="37"/>
  <c r="E6" i="37"/>
  <c r="F6" i="37"/>
  <c r="G6" i="37"/>
  <c r="H6" i="37"/>
  <c r="H37" i="24"/>
  <c r="G10" i="25"/>
  <c r="G14" i="25"/>
  <c r="G25" i="25"/>
  <c r="D10" i="25"/>
  <c r="D14" i="25"/>
  <c r="D25" i="25"/>
  <c r="D12" i="33"/>
  <c r="D10" i="29"/>
  <c r="D7" i="33"/>
  <c r="H7" i="24"/>
  <c r="E10" i="25"/>
  <c r="E14" i="25"/>
  <c r="E25" i="25"/>
  <c r="F10" i="25"/>
  <c r="F14" i="25"/>
  <c r="F25" i="25"/>
  <c r="C10" i="25"/>
  <c r="C14" i="25"/>
  <c r="C25" i="25"/>
  <c r="H21" i="25"/>
  <c r="H20" i="25"/>
  <c r="G19" i="25"/>
  <c r="F19" i="25"/>
  <c r="E19" i="25"/>
  <c r="D19" i="25"/>
  <c r="C19" i="25"/>
  <c r="H18" i="25"/>
  <c r="H17" i="25"/>
  <c r="G16" i="25"/>
  <c r="F16" i="25"/>
  <c r="E16" i="25"/>
  <c r="D16" i="25"/>
  <c r="C16" i="25"/>
  <c r="H13" i="25"/>
  <c r="H12" i="25"/>
  <c r="H11" i="25"/>
  <c r="H9" i="25"/>
  <c r="H8" i="25"/>
  <c r="H7" i="25"/>
  <c r="H52" i="11"/>
  <c r="H33" i="11"/>
  <c r="H19" i="25"/>
  <c r="H23" i="25"/>
  <c r="H16" i="25"/>
  <c r="H14" i="25"/>
  <c r="H10" i="25"/>
  <c r="C10" i="29"/>
  <c r="E10" i="29"/>
  <c r="E9" i="29"/>
  <c r="E8" i="29"/>
  <c r="E7" i="29"/>
  <c r="E6" i="29"/>
  <c r="D43" i="21"/>
  <c r="D35" i="21"/>
  <c r="D29" i="21"/>
  <c r="D28" i="21"/>
  <c r="D54" i="21"/>
  <c r="D15" i="21"/>
  <c r="D6" i="21"/>
  <c r="D24" i="21"/>
  <c r="F15" i="33"/>
  <c r="F14" i="33"/>
  <c r="F13" i="33"/>
  <c r="F10" i="33"/>
  <c r="F9" i="33"/>
  <c r="F8" i="33"/>
  <c r="F12" i="33"/>
  <c r="F7" i="33"/>
  <c r="B17" i="1"/>
  <c r="B16" i="1"/>
  <c r="B15" i="1"/>
  <c r="B14" i="1"/>
  <c r="B13" i="1"/>
  <c r="B12" i="1"/>
  <c r="B11" i="1"/>
  <c r="B8" i="1"/>
  <c r="B7" i="1"/>
  <c r="B5" i="1"/>
  <c r="B6" i="1"/>
</calcChain>
</file>

<file path=xl/sharedStrings.xml><?xml version="1.0" encoding="utf-8"?>
<sst xmlns="http://schemas.openxmlformats.org/spreadsheetml/2006/main" count="665" uniqueCount="289">
  <si>
    <t>1.</t>
  </si>
  <si>
    <t>2.</t>
  </si>
  <si>
    <t>3.</t>
  </si>
  <si>
    <t>4.</t>
  </si>
  <si>
    <t>5.</t>
  </si>
  <si>
    <t>7.</t>
  </si>
  <si>
    <t>8.</t>
  </si>
  <si>
    <t xml:space="preserve">EBITDAR </t>
  </si>
  <si>
    <t>EBITDAR</t>
  </si>
  <si>
    <t>9.</t>
  </si>
  <si>
    <t>10.</t>
  </si>
  <si>
    <t>11.</t>
  </si>
  <si>
    <t>12.</t>
  </si>
  <si>
    <t>Accor S.A.</t>
  </si>
  <si>
    <t>Aviva Otwarty Fundusz Emerytalny Aviva BZ WBK</t>
  </si>
  <si>
    <t>Net sales</t>
  </si>
  <si>
    <t>Outsourced services</t>
  </si>
  <si>
    <t>Employee benefit expense</t>
  </si>
  <si>
    <t>Raw materials and energy used</t>
  </si>
  <si>
    <t>Taxes and charges</t>
  </si>
  <si>
    <t>Consolidated income statement</t>
  </si>
  <si>
    <t>Operating EBITDA</t>
  </si>
  <si>
    <t>Depreciation and amortisation</t>
  </si>
  <si>
    <t>Result of other one-off events</t>
  </si>
  <si>
    <t>Finance income</t>
  </si>
  <si>
    <t>Finance costs</t>
  </si>
  <si>
    <t>Share of net losses of associates</t>
  </si>
  <si>
    <t>Income tax expense</t>
  </si>
  <si>
    <t>- attributable to owners of the parent</t>
  </si>
  <si>
    <t>- attributable to non-controlling interests</t>
  </si>
  <si>
    <t>Table of contents</t>
  </si>
  <si>
    <t>Consolidated statement of financial position</t>
  </si>
  <si>
    <t>Non-current assets</t>
  </si>
  <si>
    <t>Property, plant and equipment</t>
  </si>
  <si>
    <t>Intangible assets, of which:</t>
  </si>
  <si>
    <t>- goodwill</t>
  </si>
  <si>
    <t>Investments in associates</t>
  </si>
  <si>
    <t>Other financial assets</t>
  </si>
  <si>
    <t>Investment property</t>
  </si>
  <si>
    <t>Deferred tax assets</t>
  </si>
  <si>
    <t>Other long-term assets</t>
  </si>
  <si>
    <t>Current assets</t>
  </si>
  <si>
    <t>Inventories</t>
  </si>
  <si>
    <t>Trade receivables</t>
  </si>
  <si>
    <t>Income tax receivables</t>
  </si>
  <si>
    <t>Other short-term receivables</t>
  </si>
  <si>
    <t>Financial assets at fair value through profit or loss</t>
  </si>
  <si>
    <t>Cash and cash equivalents</t>
  </si>
  <si>
    <t>Assets classified as held for sale</t>
  </si>
  <si>
    <t>TOTAL ASSETS</t>
  </si>
  <si>
    <t>Assets</t>
  </si>
  <si>
    <t>As at:</t>
  </si>
  <si>
    <t>Equity and liabilities</t>
  </si>
  <si>
    <t>Equity</t>
  </si>
  <si>
    <t>Equity attributable to owners of the parent</t>
  </si>
  <si>
    <t>Share capital</t>
  </si>
  <si>
    <t>Reserves</t>
  </si>
  <si>
    <t>Retained earnings</t>
  </si>
  <si>
    <t>Foreign currency translation reserve</t>
  </si>
  <si>
    <t>Non-controlling interests</t>
  </si>
  <si>
    <t>Non-current liabilities</t>
  </si>
  <si>
    <t>Borrowings</t>
  </si>
  <si>
    <t>Deferred tax liabilities</t>
  </si>
  <si>
    <t>Other non-current liabilities</t>
  </si>
  <si>
    <t>Provision for retirement benefits and similar obligations</t>
  </si>
  <si>
    <t>Provisions for liabilities</t>
  </si>
  <si>
    <t>Current liabilities</t>
  </si>
  <si>
    <t>Trade payables</t>
  </si>
  <si>
    <t>Current tax liabilities</t>
  </si>
  <si>
    <t>Other current liabilities</t>
  </si>
  <si>
    <t>TOTAL EQUITY AND LIABILITIES</t>
  </si>
  <si>
    <t>Bonds</t>
  </si>
  <si>
    <t>Liabilities associated with assets classified as held for sale</t>
  </si>
  <si>
    <t>Retained
earnings</t>
  </si>
  <si>
    <t>Foreign
currency
translation
reserve</t>
  </si>
  <si>
    <t>Non-controlling
interests</t>
  </si>
  <si>
    <t>Total</t>
  </si>
  <si>
    <t>Consolidated statement of changes in shareholders’ equity</t>
  </si>
  <si>
    <t>- net profit for the period</t>
  </si>
  <si>
    <t>- other comprehensive income/(loss)</t>
  </si>
  <si>
    <t>- dividends</t>
  </si>
  <si>
    <t>Total comprehensive income/(loss) for the period</t>
  </si>
  <si>
    <t>Consolidated statement of cash flows</t>
  </si>
  <si>
    <t>OPERATING ACTIVITIES</t>
  </si>
  <si>
    <t>Adjustments:</t>
  </si>
  <si>
    <t>Change in receivables</t>
  </si>
  <si>
    <t>Change in deferred revenue</t>
  </si>
  <si>
    <t>Change in provisions</t>
  </si>
  <si>
    <t>Change in inventories</t>
  </si>
  <si>
    <t>Other adjustments</t>
  </si>
  <si>
    <t>Cash generated from operations</t>
  </si>
  <si>
    <t>Income taxes paid</t>
  </si>
  <si>
    <t>INVESTING ACTIVITIES</t>
  </si>
  <si>
    <t>Net cash generated by operating activities</t>
  </si>
  <si>
    <t>Interest received</t>
  </si>
  <si>
    <t>Other investing cash inflows</t>
  </si>
  <si>
    <t>FINANCING ACTIVITIES</t>
  </si>
  <si>
    <t>Proceeds from borrowings</t>
  </si>
  <si>
    <t>Interest paid and other financing cash outflows resulting from received borrowings</t>
  </si>
  <si>
    <t xml:space="preserve">Change in cash and cash equivalents </t>
  </si>
  <si>
    <t>Effects of exchange rate changes on the balance of cash held in foreign currencies</t>
  </si>
  <si>
    <t>Operating segments</t>
  </si>
  <si>
    <t>Up&amp;Midscale
Hotels</t>
  </si>
  <si>
    <t>Economy 
Hotels</t>
  </si>
  <si>
    <t>Unallocated
operations and
consolidation
adjustments</t>
  </si>
  <si>
    <t>Segment revenue, of which:</t>
  </si>
  <si>
    <t>Sale to external clients</t>
  </si>
  <si>
    <t>Operating profit (loss) without the effects of one-off events</t>
  </si>
  <si>
    <t>Result of one-off events</t>
  </si>
  <si>
    <t>Operating profit (loss) (EBIT)</t>
  </si>
  <si>
    <t>Finance income/costs</t>
  </si>
  <si>
    <t>Income tax</t>
  </si>
  <si>
    <t>Net profit (loss)</t>
  </si>
  <si>
    <t>Capital expenditure</t>
  </si>
  <si>
    <t>Income statement – analytical approach</t>
  </si>
  <si>
    <t>as reported</t>
  </si>
  <si>
    <t>Poland</t>
  </si>
  <si>
    <t>Hungary</t>
  </si>
  <si>
    <t>Czech Republic</t>
  </si>
  <si>
    <t>Other countries</t>
  </si>
  <si>
    <t>Operating loss (EBIT) without the effects of one-off events</t>
  </si>
  <si>
    <t>Operating loss (EBIT)</t>
  </si>
  <si>
    <t xml:space="preserve">  Net result from financing activities</t>
  </si>
  <si>
    <t>Operating ratios</t>
  </si>
  <si>
    <t>Operating ratios of owned hotels* by category</t>
  </si>
  <si>
    <t>Orbis Hotel Group</t>
  </si>
  <si>
    <t>Occupancy rate (%)</t>
  </si>
  <si>
    <t>Average Room Rate (ARR) in PLN (net of VAT)</t>
  </si>
  <si>
    <t>Revenue per Available Room (RevPAR) in PLN</t>
  </si>
  <si>
    <t>Economy Hotels</t>
  </si>
  <si>
    <t>Up&amp;Midscale Hotels (3 stars and more)</t>
  </si>
  <si>
    <t>Operating ratios of owned hotels* by geographical segments</t>
  </si>
  <si>
    <t>Operating ratios of managed and franchised hotels by category</t>
  </si>
  <si>
    <t>Operating ratios of managed and franchised hotels by geographical segments</t>
  </si>
  <si>
    <t>The Orbis Group’s hotel portfolio</t>
  </si>
  <si>
    <t>Number of hotels, of which:</t>
  </si>
  <si>
    <t>Owned and leased hotels</t>
  </si>
  <si>
    <t>Managed hotels</t>
  </si>
  <si>
    <t>Franchised hotels</t>
  </si>
  <si>
    <t>Number of rooms, of which in:</t>
  </si>
  <si>
    <t>Structure of the Orbis Group's clients</t>
  </si>
  <si>
    <t>Orbis Group</t>
  </si>
  <si>
    <t>Business</t>
  </si>
  <si>
    <t>Leisure</t>
  </si>
  <si>
    <t>Average employment in Orbis Group</t>
  </si>
  <si>
    <t>The structure of the Group</t>
  </si>
  <si>
    <t>Shareholder</t>
  </si>
  <si>
    <t>The Issuer’s shareholders</t>
  </si>
  <si>
    <t>Number of shares and
voting rights</t>
  </si>
  <si>
    <t>Percentage share of share capital and no. Of voting rights at the GM</t>
  </si>
  <si>
    <t>Gain on disposal of total or partial interest in subsidiaries, affiliates and associates</t>
  </si>
  <si>
    <t>Earnings per ordinary share</t>
  </si>
  <si>
    <t>Basic and diluted profit per share attributable to owners of the parent for the period (in PLN)</t>
  </si>
  <si>
    <t>Repayment of borrowings</t>
  </si>
  <si>
    <t>Gain on disposal of partial or total interests in subsidiaries, affiliates and associates</t>
  </si>
  <si>
    <t>Other expenses by nature</t>
  </si>
  <si>
    <t>Net other operating income/(expenses)</t>
  </si>
  <si>
    <t>Rental expense</t>
  </si>
  <si>
    <t>Restructuring cost</t>
  </si>
  <si>
    <t>Deferred revenue</t>
  </si>
  <si>
    <t>Net cash used in investing activities</t>
  </si>
  <si>
    <t>Cash and cash equivalents at the beginning of the period</t>
  </si>
  <si>
    <t>Cash and cash equivalents at the end of the period</t>
  </si>
  <si>
    <t>Items that may be reclassified subsequently to profit or loss:</t>
  </si>
  <si>
    <t>Exchange differences on translating foreign operations</t>
  </si>
  <si>
    <t>Consolidated statement of comprehensive income</t>
  </si>
  <si>
    <t>Attributable to:</t>
  </si>
  <si>
    <t>Owners of the parent</t>
  </si>
  <si>
    <t>Items that will not be reclassified subsequently to profit or loss:</t>
  </si>
  <si>
    <t>Actuarial gains/losses arising from the defined benefit plan</t>
  </si>
  <si>
    <t>Other financial liabilities</t>
  </si>
  <si>
    <t>The effective portion of the gain or loss on the hedging instrument entered into for cash flow hedges</t>
  </si>
  <si>
    <t>Profit before tax</t>
  </si>
  <si>
    <t>Other comprehensive income after tax</t>
  </si>
  <si>
    <t>Net cash generated by/(used in) financing activities</t>
  </si>
  <si>
    <t>Liabilities accociated with tangible assets</t>
  </si>
  <si>
    <t>3,2 p.p.</t>
  </si>
  <si>
    <t>3,5 p.p.</t>
  </si>
  <si>
    <t>Income tax relating to items that will not be reclassified sebsequently</t>
  </si>
  <si>
    <t>Income tax relating to items that may be reclassified sebsequently</t>
  </si>
  <si>
    <t>Revaluation of non-current assets</t>
  </si>
  <si>
    <t>Short-term financial assets</t>
  </si>
  <si>
    <t>Result on sale and liquidation of real property</t>
  </si>
  <si>
    <t>Gain from investing activities</t>
  </si>
  <si>
    <t>1st quarter of 2016</t>
  </si>
  <si>
    <t>Balance as at January 1, 2016</t>
  </si>
  <si>
    <t>Net sales "like-for-like"</t>
  </si>
  <si>
    <t>Operating EBITDA "like-for-like"</t>
  </si>
  <si>
    <t>change (%)</t>
  </si>
  <si>
    <t>"like-for_like"</t>
  </si>
  <si>
    <t>2,3 p.p.</t>
  </si>
  <si>
    <t>2,9 p.p.</t>
  </si>
  <si>
    <t>0,6 p.p.</t>
  </si>
  <si>
    <t>March 31, 2016</t>
  </si>
  <si>
    <t>of which: subsidiary Accor S.A. - Accor Polska Sp. z o.o.</t>
  </si>
  <si>
    <t>Net profit/(loss) for the period</t>
  </si>
  <si>
    <t>Operating profit/(loss) without the effects of one-off events</t>
  </si>
  <si>
    <t>Operating profit/(loss)</t>
  </si>
  <si>
    <t>Profit/(loss) before tax</t>
  </si>
  <si>
    <t>Income/(Loss) before tax</t>
  </si>
  <si>
    <t>Share of net (profits)/losses of associates</t>
  </si>
  <si>
    <t>Change in liabilities, excluding borrowings</t>
  </si>
  <si>
    <t>Consolidated value - 1st quarter of 2016</t>
  </si>
  <si>
    <t>1st quarter of 2017</t>
  </si>
  <si>
    <t>December 31, 2016</t>
  </si>
  <si>
    <t>March 31, 2017</t>
  </si>
  <si>
    <t>- transaction with a shareholder</t>
  </si>
  <si>
    <t>- income tax relating to transaction with a shareholder</t>
  </si>
  <si>
    <t>Twelve months ended December 31, 2016</t>
  </si>
  <si>
    <t>Balance as at December 31, 2016</t>
  </si>
  <si>
    <t>Balance as at January 1, 2017</t>
  </si>
  <si>
    <t>Consolidated value - 1st quarter of 2017</t>
  </si>
  <si>
    <t>* The Company excluded from consolidation, it does not pursue business activities</t>
  </si>
  <si>
    <t>Interest paid and other financing cash outflows resulting from bonds</t>
  </si>
  <si>
    <t>3,7 p.p.</t>
  </si>
  <si>
    <t>4,8 p.p.</t>
  </si>
  <si>
    <t>5,3 p.p.</t>
  </si>
  <si>
    <t>2,7 p.p.</t>
  </si>
  <si>
    <t>6,8 p.p.</t>
  </si>
  <si>
    <t>4,5 p.p.</t>
  </si>
  <si>
    <t>0,0 p.p.</t>
  </si>
  <si>
    <t>4,0 p.p.</t>
  </si>
  <si>
    <t>1,0 p.p.</t>
  </si>
  <si>
    <t>0,3 p.p.</t>
  </si>
  <si>
    <t>-1,5 p.p.</t>
  </si>
  <si>
    <t>1,8 p.p.</t>
  </si>
  <si>
    <t>-0,2 p.p.</t>
  </si>
  <si>
    <t>17,7 p.p.</t>
  </si>
  <si>
    <t>4,9 p.p.</t>
  </si>
  <si>
    <t>Geographical segments</t>
  </si>
  <si>
    <t>Mutual eliminations and consolidation adjustments</t>
  </si>
  <si>
    <t>Total comprehensive loss for the period</t>
  </si>
  <si>
    <t>Total comprehensive income for the period</t>
  </si>
  <si>
    <t xml:space="preserve">Proceeds from disposal of property, plant, equipment and intangible assets </t>
  </si>
  <si>
    <t>Other investing cash outflows</t>
  </si>
  <si>
    <t>Sale to other segments</t>
  </si>
  <si>
    <t>Metlife Otwarty Fundusz Emerytalny and Metlife Dobrowolny Fundusz Emerytalny managed by Metlife Powszechne Towarzystwo Emerytalne S.A.</t>
  </si>
  <si>
    <t xml:space="preserve">Nationale-Nederlanden Otwarty Fundusz Emerytalny </t>
  </si>
  <si>
    <t>Other payments for property, plant and equipment and intangible assets</t>
  </si>
  <si>
    <t>* Include results of owned and leased hotels of the following companies: Orbis S.A., UAB Hekon, Katerinska Hotel s.r.o., Accor Pannonia Hotels Zrt., Accor Pannonia Slovakia, Accor Hotels Romania S.R.L.</t>
  </si>
  <si>
    <t>6.</t>
  </si>
  <si>
    <t>13.</t>
  </si>
  <si>
    <t>2nd quarter of 2017</t>
  </si>
  <si>
    <t>2nd quarter of 2016</t>
  </si>
  <si>
    <t>1st half of 2017</t>
  </si>
  <si>
    <t>1st half of 2016</t>
  </si>
  <si>
    <t>June 30, 2017</t>
  </si>
  <si>
    <t>June 30, 2016</t>
  </si>
  <si>
    <t>of which: sixs months ended June 30, 2016</t>
  </si>
  <si>
    <t>Balance as at June 30, 2016</t>
  </si>
  <si>
    <t>Sixs months ended June 30, 2017</t>
  </si>
  <si>
    <t>Balance as at June 30, 2017</t>
  </si>
  <si>
    <t>Foreign exchange (profit)/loss</t>
  </si>
  <si>
    <t>Increase in share capital of releted parties</t>
  </si>
  <si>
    <t>Consolidated value - 1st half of 2017</t>
  </si>
  <si>
    <t>Consolidated value - 1st half of 2016</t>
  </si>
  <si>
    <t>Consolidated value -2nd quarter of 2017</t>
  </si>
  <si>
    <t>Consolidated value - 2nd quarter of 2016</t>
  </si>
  <si>
    <t>Consolidated value - 2nd quarter of 2017</t>
  </si>
  <si>
    <t>June 30, 2017/
June 30, 2016</t>
  </si>
  <si>
    <t>2,8 p.p.</t>
  </si>
  <si>
    <t>2,0 p.p.</t>
  </si>
  <si>
    <t>0,9 p.p.</t>
  </si>
  <si>
    <t>6,4 p.p.</t>
  </si>
  <si>
    <t>0,2 p.p.</t>
  </si>
  <si>
    <t>0,5 p.p.</t>
  </si>
  <si>
    <t>3,1 p.p.</t>
  </si>
  <si>
    <t>1,2 p.p.</t>
  </si>
  <si>
    <t>5,5 p.p.</t>
  </si>
  <si>
    <t>13,8 p.p.</t>
  </si>
  <si>
    <t>4,1 p.p.</t>
  </si>
  <si>
    <t>-0,1 p.p.</t>
  </si>
  <si>
    <t>-0,9 p.p.</t>
  </si>
  <si>
    <t>2,1 p.p.</t>
  </si>
  <si>
    <t>1,5 p.p.</t>
  </si>
  <si>
    <t>6,1 p.p.</t>
  </si>
  <si>
    <t>-0,8 p.p.</t>
  </si>
  <si>
    <t>-2,1 p.p.</t>
  </si>
  <si>
    <t>0,4 p.p.</t>
  </si>
  <si>
    <t>1,3 p.p.</t>
  </si>
  <si>
    <t>9,7 p.p.</t>
  </si>
  <si>
    <t>-1,1 p.p.</t>
  </si>
  <si>
    <t>-2,8 p.p.</t>
  </si>
  <si>
    <t>5,8 p.p.</t>
  </si>
  <si>
    <t>5,0 p.p.</t>
  </si>
  <si>
    <t xml:space="preserve">Interest and other borrowings costs </t>
  </si>
  <si>
    <t>Leased hotels buyback</t>
  </si>
  <si>
    <t>Proceeds from shareholder</t>
  </si>
  <si>
    <r>
      <rPr>
        <b/>
        <sz val="14"/>
        <color theme="0"/>
        <rFont val="Arial"/>
        <family val="2"/>
        <charset val="238"/>
      </rPr>
      <t>Selected financial and operating figures Orbis Group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July 27,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</si>
</sst>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0.0"/>
  </numFmts>
  <fonts count="3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rgb="FF60699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212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 wrapText="1"/>
    </xf>
    <xf numFmtId="10" fontId="12" fillId="2" borderId="0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 wrapText="1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6" fontId="12" fillId="5" borderId="2" xfId="346" applyNumberFormat="1" applyFont="1" applyFill="1" applyBorder="1" applyAlignment="1">
      <alignment horizontal="right" vertical="center" wrapText="1" indent="1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7" fillId="4" borderId="5" xfId="0" applyFont="1" applyFill="1" applyBorder="1" applyAlignment="1">
      <alignment horizontal="justify" vertical="center"/>
    </xf>
    <xf numFmtId="0" fontId="23" fillId="10" borderId="5" xfId="0" applyFont="1" applyFill="1" applyBorder="1" applyAlignment="1">
      <alignment horizontal="justify" vertical="center"/>
    </xf>
    <xf numFmtId="0" fontId="12" fillId="5" borderId="7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165" fontId="24" fillId="9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25" fillId="5" borderId="10" xfId="0" applyNumberFormat="1" applyFont="1" applyFill="1" applyBorder="1" applyAlignment="1">
      <alignment horizontal="right" vertical="center"/>
    </xf>
    <xf numFmtId="165" fontId="25" fillId="5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165" fontId="25" fillId="5" borderId="0" xfId="0" applyNumberFormat="1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left" vertical="center" wrapText="1"/>
    </xf>
    <xf numFmtId="165" fontId="12" fillId="5" borderId="6" xfId="346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0" fontId="26" fillId="10" borderId="5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166" fontId="24" fillId="5" borderId="2" xfId="346" applyNumberFormat="1" applyFont="1" applyFill="1" applyBorder="1" applyAlignment="1">
      <alignment horizontal="right" vertical="center" wrapText="1" indent="1"/>
    </xf>
    <xf numFmtId="165" fontId="12" fillId="2" borderId="2" xfId="0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 applyProtection="1">
      <alignment horizontal="right" vertical="center"/>
      <protection locked="0"/>
    </xf>
    <xf numFmtId="165" fontId="24" fillId="2" borderId="0" xfId="0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6" xfId="346" applyNumberFormat="1" applyFont="1" applyFill="1" applyBorder="1" applyAlignment="1">
      <alignment vertical="center"/>
    </xf>
    <xf numFmtId="165" fontId="23" fillId="10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5" fontId="23" fillId="2" borderId="6" xfId="0" applyNumberFormat="1" applyFont="1" applyFill="1" applyBorder="1" applyAlignment="1">
      <alignment horizontal="right" vertical="center" wrapText="1"/>
    </xf>
    <xf numFmtId="165" fontId="23" fillId="2" borderId="4" xfId="0" applyNumberFormat="1" applyFont="1" applyFill="1" applyBorder="1" applyAlignment="1">
      <alignment horizontal="right" vertical="center" wrapText="1"/>
    </xf>
    <xf numFmtId="165" fontId="23" fillId="2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0" fontId="12" fillId="5" borderId="2" xfId="0" applyFont="1" applyFill="1" applyBorder="1" applyAlignment="1">
      <alignment horizontal="right" vertical="center" wrapText="1"/>
    </xf>
    <xf numFmtId="169" fontId="12" fillId="5" borderId="2" xfId="0" applyNumberFormat="1" applyFont="1" applyFill="1" applyBorder="1" applyAlignment="1">
      <alignment horizontal="right" vertical="center"/>
    </xf>
    <xf numFmtId="169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69" fontId="25" fillId="5" borderId="2" xfId="0" applyNumberFormat="1" applyFont="1" applyFill="1" applyBorder="1" applyAlignment="1">
      <alignment horizontal="right" vertical="center" wrapText="1"/>
    </xf>
    <xf numFmtId="0" fontId="15" fillId="2" borderId="0" xfId="11" applyFont="1" applyFill="1" applyAlignment="1">
      <alignment horizontal="left" indent="1"/>
    </xf>
    <xf numFmtId="0" fontId="15" fillId="2" borderId="0" xfId="11" applyFont="1" applyFill="1" applyBorder="1" applyAlignment="1">
      <alignment horizontal="left" indent="1"/>
    </xf>
    <xf numFmtId="14" fontId="21" fillId="4" borderId="5" xfId="0" applyNumberFormat="1" applyFont="1" applyFill="1" applyBorder="1" applyAlignment="1">
      <alignment horizontal="center" vertical="center" wrapText="1"/>
    </xf>
    <xf numFmtId="14" fontId="21" fillId="4" borderId="7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/>
    <xf numFmtId="0" fontId="14" fillId="2" borderId="0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 wrapText="1"/>
    </xf>
    <xf numFmtId="168" fontId="24" fillId="2" borderId="0" xfId="0" applyNumberFormat="1" applyFont="1" applyFill="1"/>
    <xf numFmtId="168" fontId="31" fillId="2" borderId="0" xfId="0" applyNumberFormat="1" applyFont="1" applyFill="1"/>
    <xf numFmtId="169" fontId="31" fillId="5" borderId="2" xfId="0" applyNumberFormat="1" applyFont="1" applyFill="1" applyBorder="1" applyAlignment="1">
      <alignment horizontal="right" vertical="center" wrapText="1"/>
    </xf>
    <xf numFmtId="0" fontId="12" fillId="5" borderId="1" xfId="0" quotePrefix="1" applyFont="1" applyFill="1" applyBorder="1" applyAlignment="1">
      <alignment horizontal="left" vertical="center"/>
    </xf>
    <xf numFmtId="0" fontId="12" fillId="2" borderId="6" xfId="0" quotePrefix="1" applyFont="1" applyFill="1" applyBorder="1" applyAlignment="1">
      <alignment vertical="center"/>
    </xf>
    <xf numFmtId="0" fontId="12" fillId="2" borderId="3" xfId="0" quotePrefix="1" applyFont="1" applyFill="1" applyBorder="1" applyAlignment="1">
      <alignment vertical="center"/>
    </xf>
    <xf numFmtId="165" fontId="12" fillId="0" borderId="4" xfId="346" applyNumberFormat="1" applyFont="1" applyFill="1" applyBorder="1" applyAlignment="1">
      <alignment horizontal="right" vertical="center"/>
    </xf>
    <xf numFmtId="165" fontId="23" fillId="0" borderId="4" xfId="346" applyNumberFormat="1" applyFont="1" applyFill="1" applyBorder="1" applyAlignment="1">
      <alignment horizontal="right" vertical="center"/>
    </xf>
    <xf numFmtId="165" fontId="12" fillId="5" borderId="1" xfId="346" applyNumberFormat="1" applyFont="1" applyFill="1" applyBorder="1" applyAlignment="1">
      <alignment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165" fontId="12" fillId="5" borderId="4" xfId="346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 wrapText="1"/>
    </xf>
    <xf numFmtId="0" fontId="24" fillId="2" borderId="0" xfId="0" applyFont="1" applyFill="1" applyAlignment="1">
      <alignment vertical="top" wrapText="1"/>
    </xf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right" vertical="center" wrapText="1"/>
    </xf>
    <xf numFmtId="169" fontId="24" fillId="2" borderId="2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10" fontId="12" fillId="2" borderId="2" xfId="0" applyNumberFormat="1" applyFont="1" applyFill="1" applyBorder="1" applyAlignment="1">
      <alignment horizontal="right" vertical="center" wrapText="1"/>
    </xf>
    <xf numFmtId="169" fontId="25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32" fillId="2" borderId="0" xfId="0" applyNumberFormat="1" applyFont="1" applyFill="1"/>
    <xf numFmtId="165" fontId="22" fillId="2" borderId="0" xfId="0" applyNumberFormat="1" applyFont="1" applyFill="1"/>
    <xf numFmtId="168" fontId="22" fillId="2" borderId="0" xfId="348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165" fontId="12" fillId="5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165" fontId="12" fillId="0" borderId="2" xfId="346" applyNumberFormat="1" applyFont="1" applyFill="1" applyBorder="1" applyAlignment="1">
      <alignment vertical="center"/>
    </xf>
    <xf numFmtId="168" fontId="33" fillId="2" borderId="0" xfId="0" applyNumberFormat="1" applyFont="1" applyFill="1"/>
    <xf numFmtId="0" fontId="33" fillId="2" borderId="0" xfId="0" applyFont="1" applyFill="1"/>
    <xf numFmtId="0" fontId="12" fillId="0" borderId="2" xfId="0" applyFont="1" applyFill="1" applyBorder="1" applyAlignment="1">
      <alignment horizontal="right" vertical="center" wrapText="1"/>
    </xf>
    <xf numFmtId="168" fontId="12" fillId="0" borderId="0" xfId="0" applyNumberFormat="1" applyFont="1" applyFill="1"/>
    <xf numFmtId="49" fontId="12" fillId="0" borderId="2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right" vertical="center"/>
    </xf>
    <xf numFmtId="165" fontId="12" fillId="2" borderId="2" xfId="346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14" fontId="21" fillId="4" borderId="6" xfId="0" applyNumberFormat="1" applyFont="1" applyFill="1" applyBorder="1" applyAlignment="1">
      <alignment horizontal="center" vertical="center" wrapText="1"/>
    </xf>
    <xf numFmtId="14" fontId="21" fillId="4" borderId="3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</cellXfs>
  <cellStyles count="361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2469300</xdr:colOff>
      <xdr:row>0</xdr:row>
      <xdr:rowOff>1798875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736000" cy="16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9525</xdr:rowOff>
    </xdr:from>
    <xdr:to>
      <xdr:col>4</xdr:col>
      <xdr:colOff>801370</xdr:colOff>
      <xdr:row>31</xdr:row>
      <xdr:rowOff>52071</xdr:rowOff>
    </xdr:to>
    <xdr:grpSp>
      <xdr:nvGrpSpPr>
        <xdr:cNvPr id="145" name="Canvas 200"/>
        <xdr:cNvGrpSpPr>
          <a:grpSpLocks/>
        </xdr:cNvGrpSpPr>
      </xdr:nvGrpSpPr>
      <xdr:grpSpPr>
        <a:xfrm>
          <a:off x="114300" y="1019175"/>
          <a:ext cx="9040495" cy="4995546"/>
          <a:chOff x="0" y="0"/>
          <a:chExt cx="9040495" cy="4995545"/>
        </a:xfrm>
      </xdr:grpSpPr>
      <xdr:sp macro="" textlink="">
        <xdr:nvSpPr>
          <xdr:cNvPr id="146" name="Rectangle 145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47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parent company</a:t>
            </a:r>
          </a:p>
        </xdr:txBody>
      </xdr:sp>
      <xdr:sp macro="" textlink="">
        <xdr:nvSpPr>
          <xdr:cNvPr id="148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SUBSIDIARIES</a:t>
            </a:r>
          </a:p>
        </xdr:txBody>
      </xdr:sp>
      <xdr:sp macro="" textlink="">
        <xdr:nvSpPr>
          <xdr:cNvPr id="149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0" name="Text Box 8"/>
          <xdr:cNvSpPr txBox="1">
            <a:spLocks noChangeArrowheads="1"/>
          </xdr:cNvSpPr>
        </xdr:nvSpPr>
        <xdr:spPr bwMode="auto">
          <a:xfrm>
            <a:off x="272542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2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3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4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7" name="Line 14"/>
          <xdr:cNvCxnSpPr/>
        </xdr:nvCxnSpPr>
        <xdr:spPr bwMode="auto">
          <a:xfrm flipH="1">
            <a:off x="4781525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8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9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60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62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63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66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9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0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1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2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3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4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6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7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8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9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0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1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2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3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98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1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04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7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16" name="Text Box 59"/>
          <xdr:cNvSpPr txBox="1">
            <a:spLocks noChangeArrowheads="1"/>
          </xdr:cNvSpPr>
        </xdr:nvSpPr>
        <xdr:spPr bwMode="auto">
          <a:xfrm>
            <a:off x="0" y="2886102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18" name="Text Box 61"/>
          <xdr:cNvSpPr txBox="1">
            <a:spLocks noChangeArrowheads="1"/>
          </xdr:cNvSpPr>
        </xdr:nvSpPr>
        <xdr:spPr bwMode="auto">
          <a:xfrm>
            <a:off x="0" y="3514056"/>
            <a:ext cx="1827519" cy="2261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HVB Leasing Maestoso Kft.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21" name="Text Box 63"/>
          <xdr:cNvSpPr txBox="1">
            <a:spLocks noChangeArrowheads="1"/>
          </xdr:cNvSpPr>
        </xdr:nvSpPr>
        <xdr:spPr bwMode="auto">
          <a:xfrm>
            <a:off x="0" y="4101511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27" name="Text Box 64"/>
          <xdr:cNvSpPr txBox="1">
            <a:spLocks noChangeArrowheads="1"/>
          </xdr:cNvSpPr>
        </xdr:nvSpPr>
        <xdr:spPr bwMode="auto">
          <a:xfrm>
            <a:off x="0" y="4601865"/>
            <a:ext cx="18275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28" name="Text Box 65"/>
          <xdr:cNvSpPr txBox="1">
            <a:spLocks noChangeArrowheads="1"/>
          </xdr:cNvSpPr>
        </xdr:nvSpPr>
        <xdr:spPr bwMode="auto">
          <a:xfrm>
            <a:off x="1948820" y="288610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29" name="Text Box 67"/>
          <xdr:cNvSpPr txBox="1">
            <a:spLocks noChangeArrowheads="1"/>
          </xdr:cNvSpPr>
        </xdr:nvSpPr>
        <xdr:spPr bwMode="auto">
          <a:xfrm>
            <a:off x="1948820" y="3515956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0" name="Text Box 69"/>
          <xdr:cNvSpPr txBox="1">
            <a:spLocks noChangeArrowheads="1"/>
          </xdr:cNvSpPr>
        </xdr:nvSpPr>
        <xdr:spPr bwMode="auto">
          <a:xfrm>
            <a:off x="1957045" y="410151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1" name="Text Box 70"/>
          <xdr:cNvSpPr txBox="1">
            <a:spLocks noChangeArrowheads="1"/>
          </xdr:cNvSpPr>
        </xdr:nvSpPr>
        <xdr:spPr bwMode="auto">
          <a:xfrm>
            <a:off x="1957045" y="4598065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32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3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34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5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36" name="AutoShape 79"/>
          <xdr:cNvCxnSpPr>
            <a:cxnSpLocks noChangeShapeType="1"/>
          </xdr:cNvCxnSpPr>
        </xdr:nvCxnSpPr>
        <xdr:spPr bwMode="auto">
          <a:xfrm flipH="1">
            <a:off x="2633929" y="3321080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7" name="AutoShape 81"/>
          <xdr:cNvCxnSpPr>
            <a:cxnSpLocks noChangeShapeType="1"/>
          </xdr:cNvCxnSpPr>
        </xdr:nvCxnSpPr>
        <xdr:spPr bwMode="auto">
          <a:xfrm rot="5400000" flipH="1" flipV="1">
            <a:off x="2439275" y="3435005"/>
            <a:ext cx="276302" cy="1156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8" name="AutoShape 83"/>
          <xdr:cNvCxnSpPr>
            <a:cxnSpLocks noChangeShapeType="1"/>
          </xdr:cNvCxnSpPr>
        </xdr:nvCxnSpPr>
        <xdr:spPr bwMode="auto">
          <a:xfrm flipH="1" flipV="1">
            <a:off x="1817993" y="3001603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9" name="AutoShape 85"/>
          <xdr:cNvCxnSpPr>
            <a:cxnSpLocks noChangeShapeType="1"/>
          </xdr:cNvCxnSpPr>
        </xdr:nvCxnSpPr>
        <xdr:spPr bwMode="auto">
          <a:xfrm flipH="1" flipV="1">
            <a:off x="1814768" y="3627057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0" name="AutoShape 87"/>
          <xdr:cNvCxnSpPr>
            <a:cxnSpLocks noChangeShapeType="1"/>
          </xdr:cNvCxnSpPr>
        </xdr:nvCxnSpPr>
        <xdr:spPr bwMode="auto">
          <a:xfrm flipH="1" flipV="1">
            <a:off x="1816068" y="4208812"/>
            <a:ext cx="129600" cy="3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1" name="AutoShape 88"/>
          <xdr:cNvCxnSpPr>
            <a:cxnSpLocks noChangeShapeType="1"/>
          </xdr:cNvCxnSpPr>
        </xdr:nvCxnSpPr>
        <xdr:spPr bwMode="auto">
          <a:xfrm flipH="1" flipV="1">
            <a:off x="1817993" y="4719341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2" name="AutoShape 89"/>
          <xdr:cNvCxnSpPr>
            <a:cxnSpLocks noChangeShapeType="1"/>
          </xdr:cNvCxnSpPr>
        </xdr:nvCxnSpPr>
        <xdr:spPr bwMode="auto">
          <a:xfrm>
            <a:off x="2635228" y="4217012"/>
            <a:ext cx="1300" cy="49400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3" name="AutoShape 90"/>
          <xdr:cNvCxnSpPr>
            <a:cxnSpLocks noChangeShapeType="1"/>
          </xdr:cNvCxnSpPr>
        </xdr:nvCxnSpPr>
        <xdr:spPr bwMode="auto">
          <a:xfrm>
            <a:off x="2635228" y="4462115"/>
            <a:ext cx="90000" cy="7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4" name="AutoShape 92"/>
          <xdr:cNvCxnSpPr>
            <a:cxnSpLocks noChangeShapeType="1"/>
          </xdr:cNvCxnSpPr>
        </xdr:nvCxnSpPr>
        <xdr:spPr bwMode="auto">
          <a:xfrm>
            <a:off x="2527927" y="4711017"/>
            <a:ext cx="108000" cy="1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5" name="AutoShape 93"/>
          <xdr:cNvCxnSpPr>
            <a:cxnSpLocks noChangeShapeType="1"/>
          </xdr:cNvCxnSpPr>
        </xdr:nvCxnSpPr>
        <xdr:spPr bwMode="auto">
          <a:xfrm>
            <a:off x="2527951" y="4214911"/>
            <a:ext cx="108000" cy="21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46" name="Text Box 61"/>
          <xdr:cNvSpPr txBox="1">
            <a:spLocks noChangeArrowheads="1"/>
          </xdr:cNvSpPr>
        </xdr:nvSpPr>
        <xdr:spPr bwMode="auto">
          <a:xfrm>
            <a:off x="0" y="3203272"/>
            <a:ext cx="1826895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5 Hotel Kft.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47" name="Text Box 67"/>
          <xdr:cNvSpPr txBox="1">
            <a:spLocks noChangeArrowheads="1"/>
          </xdr:cNvSpPr>
        </xdr:nvSpPr>
        <xdr:spPr bwMode="auto">
          <a:xfrm>
            <a:off x="1944368" y="319946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99,92%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48" name="AutoShape 85"/>
          <xdr:cNvCxnSpPr>
            <a:cxnSpLocks noChangeShapeType="1"/>
          </xdr:cNvCxnSpPr>
        </xdr:nvCxnSpPr>
        <xdr:spPr bwMode="auto">
          <a:xfrm flipH="1" flipV="1">
            <a:off x="1816069" y="3314330"/>
            <a:ext cx="129540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9" name="AutoShape 79"/>
          <xdr:cNvCxnSpPr>
            <a:cxnSpLocks noChangeShapeType="1"/>
          </xdr:cNvCxnSpPr>
        </xdr:nvCxnSpPr>
        <xdr:spPr bwMode="auto">
          <a:xfrm flipH="1">
            <a:off x="2527595" y="3320075"/>
            <a:ext cx="10800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4"/>
  <sheetViews>
    <sheetView tabSelected="1" workbookViewId="0">
      <selection activeCell="B5" sqref="B5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76" t="s">
        <v>288</v>
      </c>
      <c r="B2" s="177"/>
    </row>
    <row r="4" spans="1:7" ht="15.75" x14ac:dyDescent="0.25">
      <c r="A4" s="178" t="s">
        <v>30</v>
      </c>
      <c r="B4" s="178"/>
      <c r="C4" s="3"/>
    </row>
    <row r="5" spans="1:7" ht="15.75" x14ac:dyDescent="0.25">
      <c r="A5" s="16" t="s">
        <v>0</v>
      </c>
      <c r="B5" s="129" t="str">
        <f>'Income statements and OCI'!B3</f>
        <v>Consolidated income statement</v>
      </c>
      <c r="C5" s="3"/>
      <c r="D5" s="3"/>
      <c r="E5" s="3"/>
      <c r="F5" s="3"/>
      <c r="G5" s="3"/>
    </row>
    <row r="6" spans="1:7" ht="15.75" x14ac:dyDescent="0.25">
      <c r="A6" s="16" t="s">
        <v>1</v>
      </c>
      <c r="B6" s="130" t="str">
        <f>'Statement of financial position'!B3</f>
        <v>Consolidated statement of financial position</v>
      </c>
      <c r="C6" s="3"/>
      <c r="D6" s="3"/>
      <c r="E6" s="3"/>
      <c r="F6" s="3"/>
      <c r="G6" s="3"/>
    </row>
    <row r="7" spans="1:7" ht="15.75" x14ac:dyDescent="0.25">
      <c r="A7" s="16" t="s">
        <v>2</v>
      </c>
      <c r="B7" s="130" t="str">
        <f>'Changes in shareholders'' equity'!B3</f>
        <v>Consolidated statement of changes in shareholders’ equity</v>
      </c>
      <c r="C7" s="3"/>
      <c r="D7" s="3"/>
      <c r="E7" s="3"/>
      <c r="F7" s="3"/>
      <c r="G7" s="3"/>
    </row>
    <row r="8" spans="1:7" ht="15.75" x14ac:dyDescent="0.25">
      <c r="A8" s="16" t="s">
        <v>3</v>
      </c>
      <c r="B8" s="130" t="str">
        <f>'Statement of cash flows'!_Toc293035359</f>
        <v>Consolidated statement of cash flows</v>
      </c>
      <c r="C8" s="3"/>
      <c r="D8" s="3"/>
      <c r="E8" s="3"/>
      <c r="F8" s="3"/>
      <c r="G8" s="3"/>
    </row>
    <row r="9" spans="1:7" ht="15.75" x14ac:dyDescent="0.25">
      <c r="A9" s="16" t="s">
        <v>4</v>
      </c>
      <c r="B9" s="130" t="s">
        <v>101</v>
      </c>
      <c r="C9" s="3"/>
      <c r="D9" s="3"/>
      <c r="E9" s="3"/>
      <c r="F9" s="3"/>
      <c r="G9" s="3"/>
    </row>
    <row r="10" spans="1:7" ht="15.75" x14ac:dyDescent="0.25">
      <c r="A10" s="16" t="s">
        <v>240</v>
      </c>
      <c r="B10" s="130" t="s">
        <v>229</v>
      </c>
      <c r="C10" s="3"/>
      <c r="D10" s="3"/>
      <c r="E10" s="3"/>
      <c r="F10" s="3"/>
      <c r="G10" s="3"/>
    </row>
    <row r="11" spans="1:7" ht="15.75" x14ac:dyDescent="0.25">
      <c r="A11" s="16" t="s">
        <v>5</v>
      </c>
      <c r="B11" s="130" t="str">
        <f>'Income statement - analytical'!_Toc293035359</f>
        <v>Income statement – analytical approach</v>
      </c>
      <c r="C11" s="3"/>
      <c r="D11" s="3"/>
      <c r="E11" s="3"/>
      <c r="F11" s="3"/>
      <c r="G11" s="3"/>
    </row>
    <row r="12" spans="1:7" ht="15.75" x14ac:dyDescent="0.25">
      <c r="A12" s="16" t="s">
        <v>6</v>
      </c>
      <c r="B12" s="130" t="str">
        <f>'Operating ratios'!_Toc293035359</f>
        <v>Operating ratios</v>
      </c>
      <c r="C12" s="3"/>
      <c r="D12" s="3"/>
      <c r="E12" s="3"/>
      <c r="F12" s="3"/>
      <c r="G12" s="3"/>
    </row>
    <row r="13" spans="1:7" ht="15.75" x14ac:dyDescent="0.25">
      <c r="A13" s="16" t="s">
        <v>9</v>
      </c>
      <c r="B13" s="130" t="str">
        <f>'Hotel portfolio'!_Toc293035359</f>
        <v>The Orbis Group’s hotel portfolio</v>
      </c>
      <c r="C13" s="3"/>
      <c r="D13" s="3"/>
      <c r="E13" s="3"/>
      <c r="F13" s="3"/>
      <c r="G13" s="3"/>
    </row>
    <row r="14" spans="1:7" ht="15.75" x14ac:dyDescent="0.25">
      <c r="A14" s="16" t="s">
        <v>10</v>
      </c>
      <c r="B14" s="130" t="str">
        <f>Clients!_Toc293035359</f>
        <v>Structure of the Orbis Group's clients</v>
      </c>
      <c r="C14" s="3"/>
      <c r="D14" s="3"/>
      <c r="E14" s="3"/>
      <c r="F14" s="3"/>
      <c r="G14" s="3"/>
    </row>
    <row r="15" spans="1:7" ht="15.75" x14ac:dyDescent="0.25">
      <c r="A15" s="16" t="s">
        <v>11</v>
      </c>
      <c r="B15" s="130" t="str">
        <f>Employment!_Toc293035359</f>
        <v>Average employment in Orbis Group</v>
      </c>
      <c r="C15" s="3"/>
      <c r="D15" s="3"/>
      <c r="E15" s="3"/>
      <c r="F15" s="3"/>
      <c r="G15" s="3"/>
    </row>
    <row r="16" spans="1:7" ht="15.75" x14ac:dyDescent="0.25">
      <c r="A16" s="16" t="s">
        <v>12</v>
      </c>
      <c r="B16" s="130" t="str">
        <f>'Structure of the Group'!_Toc293035359</f>
        <v>The structure of the Group</v>
      </c>
      <c r="C16" s="3"/>
      <c r="D16" s="3"/>
      <c r="E16" s="3"/>
      <c r="F16" s="3"/>
      <c r="G16" s="3"/>
    </row>
    <row r="17" spans="1:7" ht="15.75" x14ac:dyDescent="0.25">
      <c r="A17" s="16" t="s">
        <v>241</v>
      </c>
      <c r="B17" s="130" t="str">
        <f>Shareholders!_Toc293035359</f>
        <v>The Issuer’s shareholders</v>
      </c>
      <c r="C17" s="3"/>
      <c r="D17" s="3"/>
      <c r="E17" s="3"/>
      <c r="F17" s="3"/>
      <c r="G17" s="3"/>
    </row>
    <row r="18" spans="1:7" x14ac:dyDescent="0.2">
      <c r="A18" s="3"/>
      <c r="B18" s="3"/>
      <c r="C18" s="3"/>
    </row>
    <row r="19" spans="1:7" x14ac:dyDescent="0.2">
      <c r="A19" s="1"/>
      <c r="B19" s="3"/>
    </row>
    <row r="20" spans="1:7" x14ac:dyDescent="0.2">
      <c r="B20" s="19"/>
    </row>
    <row r="21" spans="1:7" x14ac:dyDescent="0.2">
      <c r="B21" s="19"/>
    </row>
    <row r="24" spans="1:7" ht="18" customHeight="1" x14ac:dyDescent="0.2"/>
  </sheetData>
  <mergeCells count="2">
    <mergeCell ref="A2:B2"/>
    <mergeCell ref="A4:B4"/>
  </mergeCells>
  <hyperlinks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A17" location="Akcjonariat!A1" display="8."/>
    <hyperlink ref="B5" location="'Income statements and OCI'!A1" display="'Income statements and OCI'!A1"/>
    <hyperlink ref="B6" location="'Statement of financial position'!A1" display="'Statement of financial position'!A1"/>
    <hyperlink ref="B7" location="'Changes in shareholders'' equity'!A1" display="'Changes in shareholders'' equity'!A1"/>
    <hyperlink ref="B8" location="'Statement of cash flows'!A1" display="'Statement of cash flows'!A1"/>
    <hyperlink ref="B9" location="'Operating segments'!A1" display="Operating segments"/>
    <hyperlink ref="B15" location="Employment!A1" display="Employment!A1"/>
    <hyperlink ref="B16" location="'Structure of the Group'!A1" display="'Structure of the Group'!A1"/>
    <hyperlink ref="B17" location="Shareholders!A1" display="Shareholders!A1"/>
    <hyperlink ref="B11" location="'Income statement - analytical'!A1" display="'Income statement - analytical'!A1"/>
    <hyperlink ref="B12" location="'Operating ratios'!A1" display="'Operating ratios'!A1"/>
    <hyperlink ref="B13" location="'Hotel portfolio'!A1" display="'Hotel portfolio'!A1"/>
    <hyperlink ref="B14" location="Clients!A1" display="Clients!A1"/>
    <hyperlink ref="A14" location="Akcjonariat!A1" display="8."/>
    <hyperlink ref="A15" location="'Income statements and OCI'!A1" display="'Income statements and OCI'!A1"/>
    <hyperlink ref="A16" location="'Statement of financial position'!A1" display="'Statement of financial position'!A1"/>
    <hyperlink ref="A11" location="'Statement of cash flows'!A1" display="'Statement of cash flows'!A1"/>
    <hyperlink ref="A12" location="'Segment reporting'!A1" display="'Segment reporting'!A1"/>
    <hyperlink ref="B10" location="'Geographical segments'!A1" display="Geographical segments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F28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5" customWidth="1"/>
    <col min="5" max="5" width="14.875" style="2" customWidth="1"/>
    <col min="6" max="6" width="16" style="2" customWidth="1"/>
    <col min="7" max="16384" width="10.875" style="2"/>
  </cols>
  <sheetData>
    <row r="1" spans="1:6" ht="15.75" x14ac:dyDescent="0.25">
      <c r="A1" s="9" t="s">
        <v>30</v>
      </c>
    </row>
    <row r="2" spans="1:6" ht="15.75" x14ac:dyDescent="0.25">
      <c r="A2" s="9"/>
    </row>
    <row r="3" spans="1:6" ht="18.75" thickBot="1" x14ac:dyDescent="0.3">
      <c r="A3" s="9"/>
      <c r="B3" s="136" t="s">
        <v>134</v>
      </c>
      <c r="C3" s="136"/>
      <c r="D3" s="136"/>
    </row>
    <row r="4" spans="1:6" ht="15.75" customHeight="1" thickTop="1" x14ac:dyDescent="0.2">
      <c r="B4" s="203"/>
      <c r="C4" s="206" t="s">
        <v>246</v>
      </c>
      <c r="D4" s="206" t="s">
        <v>204</v>
      </c>
      <c r="E4" s="206" t="s">
        <v>247</v>
      </c>
      <c r="F4" s="196" t="s">
        <v>259</v>
      </c>
    </row>
    <row r="5" spans="1:6" x14ac:dyDescent="0.2">
      <c r="B5" s="204"/>
      <c r="C5" s="207"/>
      <c r="D5" s="207"/>
      <c r="E5" s="207"/>
      <c r="F5" s="198"/>
    </row>
    <row r="6" spans="1:6" ht="15.75" thickBot="1" x14ac:dyDescent="0.25">
      <c r="B6" s="205"/>
      <c r="C6" s="208"/>
      <c r="D6" s="208"/>
      <c r="E6" s="208"/>
      <c r="F6" s="197"/>
    </row>
    <row r="7" spans="1:6" ht="16.5" thickTop="1" thickBot="1" x14ac:dyDescent="0.25">
      <c r="B7" s="29" t="s">
        <v>135</v>
      </c>
      <c r="C7" s="40">
        <f t="shared" ref="C7" si="0">SUM(C8:C10)</f>
        <v>117</v>
      </c>
      <c r="D7" s="40">
        <f t="shared" ref="D7" si="1">SUM(D8:D10)</f>
        <v>116</v>
      </c>
      <c r="E7" s="40">
        <f t="shared" ref="E7" si="2">SUM(E8:E10)</f>
        <v>114</v>
      </c>
      <c r="F7" s="41">
        <f>C7/E7-1</f>
        <v>2.6315789473684292E-2</v>
      </c>
    </row>
    <row r="8" spans="1:6" ht="16.5" thickTop="1" thickBot="1" x14ac:dyDescent="0.25">
      <c r="B8" s="12" t="s">
        <v>136</v>
      </c>
      <c r="C8" s="42">
        <v>76</v>
      </c>
      <c r="D8" s="42">
        <v>80</v>
      </c>
      <c r="E8" s="42">
        <v>79</v>
      </c>
      <c r="F8" s="32">
        <f>C8/E8-1</f>
        <v>-3.7974683544303778E-2</v>
      </c>
    </row>
    <row r="9" spans="1:6" ht="16.5" thickTop="1" thickBot="1" x14ac:dyDescent="0.25">
      <c r="B9" s="12" t="s">
        <v>137</v>
      </c>
      <c r="C9" s="42">
        <v>10</v>
      </c>
      <c r="D9" s="42">
        <v>10</v>
      </c>
      <c r="E9" s="42">
        <v>10</v>
      </c>
      <c r="F9" s="32">
        <f>C9/E9-1</f>
        <v>0</v>
      </c>
    </row>
    <row r="10" spans="1:6" ht="16.5" thickTop="1" thickBot="1" x14ac:dyDescent="0.25">
      <c r="B10" s="12" t="s">
        <v>138</v>
      </c>
      <c r="C10" s="42">
        <v>31</v>
      </c>
      <c r="D10" s="42">
        <v>26</v>
      </c>
      <c r="E10" s="42">
        <v>25</v>
      </c>
      <c r="F10" s="32">
        <f>C10/E10-1</f>
        <v>0.24</v>
      </c>
    </row>
    <row r="11" spans="1:6" ht="16.5" thickTop="1" thickBot="1" x14ac:dyDescent="0.25">
      <c r="B11" s="12"/>
      <c r="C11" s="42"/>
      <c r="D11" s="42"/>
      <c r="E11" s="42"/>
      <c r="F11" s="43"/>
    </row>
    <row r="12" spans="1:6" ht="16.5" thickTop="1" thickBot="1" x14ac:dyDescent="0.25">
      <c r="B12" s="33" t="s">
        <v>139</v>
      </c>
      <c r="C12" s="44">
        <f t="shared" ref="C12" si="3">SUM(C13:C15)</f>
        <v>19831</v>
      </c>
      <c r="D12" s="44">
        <f t="shared" ref="D12:E12" si="4">SUM(D13:D15)</f>
        <v>19741</v>
      </c>
      <c r="E12" s="44">
        <f t="shared" si="4"/>
        <v>19403</v>
      </c>
      <c r="F12" s="41">
        <f>C12/E12-1</f>
        <v>2.2058444570427271E-2</v>
      </c>
    </row>
    <row r="13" spans="1:6" ht="16.5" thickTop="1" thickBot="1" x14ac:dyDescent="0.25">
      <c r="B13" s="12" t="s">
        <v>136</v>
      </c>
      <c r="C13" s="45">
        <v>14752</v>
      </c>
      <c r="D13" s="45">
        <v>15312</v>
      </c>
      <c r="E13" s="45">
        <v>15092</v>
      </c>
      <c r="F13" s="32">
        <f>C13/E13-1</f>
        <v>-2.2528491916247062E-2</v>
      </c>
    </row>
    <row r="14" spans="1:6" ht="16.5" thickTop="1" thickBot="1" x14ac:dyDescent="0.25">
      <c r="B14" s="12" t="s">
        <v>137</v>
      </c>
      <c r="C14" s="45">
        <v>1571</v>
      </c>
      <c r="D14" s="45">
        <v>1571</v>
      </c>
      <c r="E14" s="45">
        <v>1571</v>
      </c>
      <c r="F14" s="32">
        <f>C14/E14-1</f>
        <v>0</v>
      </c>
    </row>
    <row r="15" spans="1:6" ht="16.5" thickTop="1" thickBot="1" x14ac:dyDescent="0.25">
      <c r="B15" s="12" t="s">
        <v>138</v>
      </c>
      <c r="C15" s="45">
        <v>3508</v>
      </c>
      <c r="D15" s="45">
        <v>2858</v>
      </c>
      <c r="E15" s="45">
        <v>2740</v>
      </c>
      <c r="F15" s="32">
        <f>C15/E15-1</f>
        <v>0.28029197080291968</v>
      </c>
    </row>
    <row r="16" spans="1:6" ht="15.75" thickTop="1" x14ac:dyDescent="0.2">
      <c r="B16" s="21"/>
      <c r="C16" s="21"/>
      <c r="D16" s="21"/>
      <c r="E16" s="27"/>
      <c r="F16" s="27"/>
    </row>
    <row r="17" spans="5:6" x14ac:dyDescent="0.2">
      <c r="E17" s="5"/>
      <c r="F17" s="5"/>
    </row>
    <row r="18" spans="5:6" x14ac:dyDescent="0.2">
      <c r="E18" s="5"/>
      <c r="F18" s="5"/>
    </row>
    <row r="19" spans="5:6" x14ac:dyDescent="0.2">
      <c r="E19" s="5"/>
      <c r="F19" s="5"/>
    </row>
    <row r="20" spans="5:6" x14ac:dyDescent="0.2">
      <c r="E20" s="5"/>
      <c r="F20" s="5"/>
    </row>
    <row r="21" spans="5:6" x14ac:dyDescent="0.2">
      <c r="E21" s="5"/>
      <c r="F21" s="5"/>
    </row>
    <row r="22" spans="5:6" x14ac:dyDescent="0.2">
      <c r="E22" s="5"/>
      <c r="F22" s="5"/>
    </row>
    <row r="23" spans="5:6" x14ac:dyDescent="0.2">
      <c r="E23" s="5"/>
      <c r="F23" s="5"/>
    </row>
    <row r="24" spans="5:6" x14ac:dyDescent="0.2">
      <c r="E24" s="5"/>
      <c r="F24" s="5"/>
    </row>
    <row r="25" spans="5:6" x14ac:dyDescent="0.2">
      <c r="E25" s="5"/>
      <c r="F25" s="5"/>
    </row>
    <row r="26" spans="5:6" x14ac:dyDescent="0.2">
      <c r="E26" s="5"/>
      <c r="F26" s="5"/>
    </row>
    <row r="27" spans="5:6" x14ac:dyDescent="0.2">
      <c r="E27" s="5"/>
      <c r="F27" s="5"/>
    </row>
    <row r="28" spans="5:6" x14ac:dyDescent="0.2">
      <c r="E28" s="5"/>
      <c r="F28" s="5"/>
    </row>
  </sheetData>
  <mergeCells count="5">
    <mergeCell ref="B4:B6"/>
    <mergeCell ref="F4:F6"/>
    <mergeCell ref="E4:E6"/>
    <mergeCell ref="D4:D6"/>
    <mergeCell ref="C4:C6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8"/>
  <sheetViews>
    <sheetView workbookViewId="0">
      <selection activeCell="C9" sqref="C9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" x14ac:dyDescent="0.25">
      <c r="A3" s="9"/>
      <c r="B3" s="18" t="s">
        <v>140</v>
      </c>
    </row>
    <row r="4" spans="1:5" x14ac:dyDescent="0.2">
      <c r="B4" s="209" t="s">
        <v>244</v>
      </c>
      <c r="C4" s="210" t="s">
        <v>142</v>
      </c>
      <c r="D4" s="210" t="s">
        <v>143</v>
      </c>
      <c r="E4" s="55"/>
    </row>
    <row r="5" spans="1:5" ht="15.75" thickBot="1" x14ac:dyDescent="0.25">
      <c r="B5" s="180"/>
      <c r="C5" s="211"/>
      <c r="D5" s="211"/>
      <c r="E5" s="55"/>
    </row>
    <row r="6" spans="1:5" ht="16.5" thickTop="1" thickBot="1" x14ac:dyDescent="0.25">
      <c r="B6" s="28" t="s">
        <v>141</v>
      </c>
      <c r="C6" s="55">
        <v>0.65292800730436495</v>
      </c>
      <c r="D6" s="55">
        <v>0.3470719926956351</v>
      </c>
    </row>
    <row r="7" spans="1:5" ht="16.5" thickTop="1" thickBot="1" x14ac:dyDescent="0.25">
      <c r="B7" s="12" t="s">
        <v>116</v>
      </c>
      <c r="C7" s="55">
        <v>0.75127848435029354</v>
      </c>
      <c r="D7" s="55">
        <v>0.24872151564970646</v>
      </c>
    </row>
    <row r="8" spans="1:5" ht="15.75" thickTop="1" x14ac:dyDescent="0.2">
      <c r="B8" s="34" t="s">
        <v>117</v>
      </c>
      <c r="C8" s="55">
        <v>0.47284716080817113</v>
      </c>
      <c r="D8" s="55">
        <v>0.52715283919182887</v>
      </c>
    </row>
    <row r="9" spans="1:5" x14ac:dyDescent="0.2">
      <c r="B9" s="34" t="s">
        <v>118</v>
      </c>
      <c r="C9" s="55">
        <v>0.42499999999999999</v>
      </c>
      <c r="D9" s="55">
        <v>0.57499999999999996</v>
      </c>
    </row>
    <row r="10" spans="1:5" x14ac:dyDescent="0.2">
      <c r="B10" s="21" t="s">
        <v>119</v>
      </c>
      <c r="C10" s="55">
        <v>0.59</v>
      </c>
      <c r="D10" s="55">
        <v>0.41</v>
      </c>
    </row>
    <row r="11" spans="1:5" x14ac:dyDescent="0.2">
      <c r="E11" s="55"/>
    </row>
    <row r="12" spans="1:5" x14ac:dyDescent="0.2">
      <c r="B12" s="209" t="s">
        <v>245</v>
      </c>
      <c r="C12" s="210" t="s">
        <v>142</v>
      </c>
      <c r="D12" s="210" t="s">
        <v>143</v>
      </c>
      <c r="E12" s="55"/>
    </row>
    <row r="13" spans="1:5" ht="15.75" thickBot="1" x14ac:dyDescent="0.25">
      <c r="B13" s="180"/>
      <c r="C13" s="211"/>
      <c r="D13" s="211"/>
      <c r="E13" s="55"/>
    </row>
    <row r="14" spans="1:5" ht="16.5" thickTop="1" thickBot="1" x14ac:dyDescent="0.25">
      <c r="B14" s="28" t="s">
        <v>141</v>
      </c>
      <c r="C14" s="55">
        <v>0.60075052597941547</v>
      </c>
      <c r="D14" s="55">
        <v>0.39924947402058453</v>
      </c>
    </row>
    <row r="15" spans="1:5" ht="16.5" thickTop="1" thickBot="1" x14ac:dyDescent="0.25">
      <c r="B15" s="12" t="s">
        <v>116</v>
      </c>
      <c r="C15" s="55">
        <v>0.67194132909751259</v>
      </c>
      <c r="D15" s="55">
        <v>0.32805867090248753</v>
      </c>
    </row>
    <row r="16" spans="1:5" ht="15.75" thickTop="1" x14ac:dyDescent="0.2">
      <c r="B16" s="34" t="s">
        <v>117</v>
      </c>
      <c r="C16" s="55">
        <v>0.46429045286403464</v>
      </c>
      <c r="D16" s="55">
        <v>0.5357095471359653</v>
      </c>
    </row>
    <row r="17" spans="2:5" x14ac:dyDescent="0.2">
      <c r="B17" s="34" t="s">
        <v>118</v>
      </c>
      <c r="C17" s="55">
        <v>0.39700000000000002</v>
      </c>
      <c r="D17" s="55">
        <v>0.60299999999999998</v>
      </c>
    </row>
    <row r="18" spans="2:5" x14ac:dyDescent="0.2">
      <c r="B18" s="21" t="s">
        <v>119</v>
      </c>
      <c r="C18" s="55">
        <v>0.56700000000000006</v>
      </c>
      <c r="D18" s="55">
        <v>0.433</v>
      </c>
    </row>
    <row r="19" spans="2:5" x14ac:dyDescent="0.2">
      <c r="E19" s="55"/>
    </row>
    <row r="20" spans="2:5" x14ac:dyDescent="0.2">
      <c r="B20" s="209" t="s">
        <v>242</v>
      </c>
      <c r="C20" s="210" t="s">
        <v>142</v>
      </c>
      <c r="D20" s="210" t="s">
        <v>143</v>
      </c>
      <c r="E20" s="55"/>
    </row>
    <row r="21" spans="2:5" ht="15.75" thickBot="1" x14ac:dyDescent="0.25">
      <c r="B21" s="180"/>
      <c r="C21" s="211"/>
      <c r="D21" s="211"/>
      <c r="E21" s="55"/>
    </row>
    <row r="22" spans="2:5" ht="16.5" thickTop="1" thickBot="1" x14ac:dyDescent="0.25">
      <c r="B22" s="28" t="s">
        <v>141</v>
      </c>
      <c r="C22" s="55">
        <v>0.64</v>
      </c>
      <c r="D22" s="55">
        <v>0.36</v>
      </c>
      <c r="E22" s="55"/>
    </row>
    <row r="23" spans="2:5" ht="16.5" thickTop="1" thickBot="1" x14ac:dyDescent="0.25">
      <c r="B23" s="12" t="s">
        <v>116</v>
      </c>
      <c r="C23" s="55">
        <v>0.75700000000000001</v>
      </c>
      <c r="D23" s="55">
        <v>0.24299999999999999</v>
      </c>
      <c r="E23" s="55"/>
    </row>
    <row r="24" spans="2:5" ht="15.75" thickTop="1" x14ac:dyDescent="0.2">
      <c r="B24" s="34" t="s">
        <v>117</v>
      </c>
      <c r="C24" s="55">
        <v>0.42799999999999999</v>
      </c>
      <c r="D24" s="55">
        <v>0.57199999999999995</v>
      </c>
      <c r="E24" s="55"/>
    </row>
    <row r="25" spans="2:5" x14ac:dyDescent="0.2">
      <c r="B25" s="34" t="s">
        <v>118</v>
      </c>
      <c r="C25" s="55">
        <v>0.443</v>
      </c>
      <c r="D25" s="55">
        <v>0.55700000000000005</v>
      </c>
      <c r="E25" s="55"/>
    </row>
    <row r="26" spans="2:5" x14ac:dyDescent="0.2">
      <c r="B26" s="21" t="s">
        <v>119</v>
      </c>
      <c r="C26" s="55">
        <v>0.54700000000000004</v>
      </c>
      <c r="D26" s="55">
        <v>0.45300000000000001</v>
      </c>
      <c r="E26" s="55"/>
    </row>
    <row r="27" spans="2:5" x14ac:dyDescent="0.2">
      <c r="E27" s="55"/>
    </row>
    <row r="28" spans="2:5" x14ac:dyDescent="0.2">
      <c r="B28" s="209" t="s">
        <v>243</v>
      </c>
      <c r="C28" s="210" t="s">
        <v>142</v>
      </c>
      <c r="D28" s="210" t="s">
        <v>143</v>
      </c>
      <c r="E28" s="55"/>
    </row>
    <row r="29" spans="2:5" ht="15.75" thickBot="1" x14ac:dyDescent="0.25">
      <c r="B29" s="180"/>
      <c r="C29" s="211"/>
      <c r="D29" s="211"/>
      <c r="E29" s="55"/>
    </row>
    <row r="30" spans="2:5" ht="16.5" thickTop="1" thickBot="1" x14ac:dyDescent="0.25">
      <c r="B30" s="28" t="s">
        <v>141</v>
      </c>
      <c r="C30" s="55">
        <v>0.57599999999999996</v>
      </c>
      <c r="D30" s="55">
        <v>0.42399999999999999</v>
      </c>
      <c r="E30" s="55"/>
    </row>
    <row r="31" spans="2:5" ht="16.5" thickTop="1" thickBot="1" x14ac:dyDescent="0.25">
      <c r="B31" s="12" t="s">
        <v>116</v>
      </c>
      <c r="C31" s="55">
        <v>0.64400000000000002</v>
      </c>
      <c r="D31" s="55">
        <v>0.35599999999999998</v>
      </c>
      <c r="E31" s="55"/>
    </row>
    <row r="32" spans="2:5" ht="15.75" thickTop="1" x14ac:dyDescent="0.2">
      <c r="B32" s="34" t="s">
        <v>117</v>
      </c>
      <c r="C32" s="55">
        <v>0.436</v>
      </c>
      <c r="D32" s="55">
        <v>0.56399999999999995</v>
      </c>
      <c r="E32" s="55"/>
    </row>
    <row r="33" spans="2:5" x14ac:dyDescent="0.2">
      <c r="B33" s="34" t="s">
        <v>118</v>
      </c>
      <c r="C33" s="55">
        <v>0.42099999999999999</v>
      </c>
      <c r="D33" s="55">
        <v>0.57899999999999996</v>
      </c>
      <c r="E33" s="55"/>
    </row>
    <row r="34" spans="2:5" x14ac:dyDescent="0.2">
      <c r="B34" s="21" t="s">
        <v>119</v>
      </c>
      <c r="C34" s="55">
        <v>0.56000000000000005</v>
      </c>
      <c r="D34" s="55">
        <v>0.44</v>
      </c>
      <c r="E34" s="55"/>
    </row>
    <row r="35" spans="2:5" x14ac:dyDescent="0.2">
      <c r="E35" s="55"/>
    </row>
    <row r="38" spans="2:5" x14ac:dyDescent="0.2">
      <c r="E38" s="55"/>
    </row>
  </sheetData>
  <mergeCells count="12">
    <mergeCell ref="B4:B5"/>
    <mergeCell ref="C4:C5"/>
    <mergeCell ref="D4:D5"/>
    <mergeCell ref="B12:B13"/>
    <mergeCell ref="C12:C13"/>
    <mergeCell ref="D12:D13"/>
    <mergeCell ref="B20:B21"/>
    <mergeCell ref="C20:C21"/>
    <mergeCell ref="D20:D21"/>
    <mergeCell ref="B28:B29"/>
    <mergeCell ref="C28:C29"/>
    <mergeCell ref="D28:D29"/>
  </mergeCells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11"/>
  <sheetViews>
    <sheetView workbookViewId="0">
      <selection activeCell="C7" sqref="C7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.75" thickBot="1" x14ac:dyDescent="0.3">
      <c r="A3" s="9"/>
      <c r="B3" s="15" t="s">
        <v>144</v>
      </c>
    </row>
    <row r="4" spans="1:5" ht="22.5" customHeight="1" thickTop="1" x14ac:dyDescent="0.2">
      <c r="B4" s="203"/>
      <c r="C4" s="196" t="s">
        <v>246</v>
      </c>
      <c r="D4" s="196" t="s">
        <v>247</v>
      </c>
      <c r="E4" s="196" t="s">
        <v>188</v>
      </c>
    </row>
    <row r="5" spans="1:5" ht="22.5" customHeight="1" thickBot="1" x14ac:dyDescent="0.25">
      <c r="B5" s="205"/>
      <c r="C5" s="197"/>
      <c r="D5" s="197"/>
      <c r="E5" s="197"/>
    </row>
    <row r="6" spans="1:5" ht="16.5" thickTop="1" thickBot="1" x14ac:dyDescent="0.25">
      <c r="B6" s="12" t="s">
        <v>116</v>
      </c>
      <c r="C6" s="110">
        <v>2592</v>
      </c>
      <c r="D6" s="110">
        <v>2500</v>
      </c>
      <c r="E6" s="148">
        <f>(C6-D6)/D6</f>
        <v>3.6799999999999999E-2</v>
      </c>
    </row>
    <row r="7" spans="1:5" ht="16.5" thickTop="1" thickBot="1" x14ac:dyDescent="0.25">
      <c r="B7" s="12" t="s">
        <v>117</v>
      </c>
      <c r="C7" s="110">
        <v>928</v>
      </c>
      <c r="D7" s="46">
        <v>884</v>
      </c>
      <c r="E7" s="148">
        <f>(C7-D7)/D7</f>
        <v>4.9773755656108594E-2</v>
      </c>
    </row>
    <row r="8" spans="1:5" ht="16.5" thickTop="1" thickBot="1" x14ac:dyDescent="0.25">
      <c r="B8" s="12" t="s">
        <v>118</v>
      </c>
      <c r="C8" s="110">
        <v>221</v>
      </c>
      <c r="D8" s="46">
        <v>212</v>
      </c>
      <c r="E8" s="148">
        <f>(C8-D8)/D8</f>
        <v>4.2452830188679243E-2</v>
      </c>
    </row>
    <row r="9" spans="1:5" ht="16.5" thickTop="1" thickBot="1" x14ac:dyDescent="0.25">
      <c r="B9" s="12" t="s">
        <v>119</v>
      </c>
      <c r="C9" s="110">
        <v>259</v>
      </c>
      <c r="D9" s="46">
        <v>261</v>
      </c>
      <c r="E9" s="47">
        <f>(C9-D9)/D9</f>
        <v>-7.6628352490421452E-3</v>
      </c>
    </row>
    <row r="10" spans="1:5" ht="16.5" thickTop="1" thickBot="1" x14ac:dyDescent="0.25">
      <c r="B10" s="33" t="s">
        <v>76</v>
      </c>
      <c r="C10" s="48">
        <f>SUM(C6:C9)</f>
        <v>4000</v>
      </c>
      <c r="D10" s="48">
        <f>SUM(D6:D9)</f>
        <v>3857</v>
      </c>
      <c r="E10" s="149">
        <f>(C10-D10)/D10</f>
        <v>3.707544723878662E-2</v>
      </c>
    </row>
    <row r="11" spans="1:5" ht="15.75" thickTop="1" x14ac:dyDescent="0.2"/>
  </sheetData>
  <mergeCells count="4">
    <mergeCell ref="B4:B5"/>
    <mergeCell ref="D4:D5"/>
    <mergeCell ref="E4:E5"/>
    <mergeCell ref="C4:C5"/>
  </mergeCells>
  <hyperlinks>
    <hyperlink ref="A1" location="'Table of contents'!A1" display="Table of contents"/>
  </hyperlinks>
  <pageMargins left="0.75" right="0.75" top="1" bottom="1" header="0.5" footer="0.5"/>
  <pageSetup paperSize="9" scale="9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33"/>
  <sheetViews>
    <sheetView zoomScaleNormal="100" workbookViewId="0">
      <selection activeCell="C22" sqref="C22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30</v>
      </c>
    </row>
    <row r="2" spans="1:2" ht="15.75" x14ac:dyDescent="0.25">
      <c r="A2" s="9"/>
    </row>
    <row r="3" spans="1:2" ht="18" x14ac:dyDescent="0.25">
      <c r="A3" s="9"/>
      <c r="B3" s="15" t="s">
        <v>145</v>
      </c>
    </row>
    <row r="4" spans="1:2" x14ac:dyDescent="0.2">
      <c r="B4" s="17"/>
    </row>
    <row r="33" spans="2:2" x14ac:dyDescent="0.2">
      <c r="B33" s="153" t="s">
        <v>212</v>
      </c>
    </row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30</v>
      </c>
    </row>
    <row r="2" spans="1:4" ht="15.75" x14ac:dyDescent="0.25">
      <c r="A2" s="9"/>
    </row>
    <row r="3" spans="1:4" ht="18.75" thickBot="1" x14ac:dyDescent="0.3">
      <c r="A3" s="9"/>
      <c r="B3" s="15" t="s">
        <v>147</v>
      </c>
    </row>
    <row r="4" spans="1:4" ht="46.5" customHeight="1" thickTop="1" thickBot="1" x14ac:dyDescent="0.25">
      <c r="B4" s="49" t="s">
        <v>146</v>
      </c>
      <c r="C4" s="50" t="s">
        <v>148</v>
      </c>
      <c r="D4" s="50" t="s">
        <v>149</v>
      </c>
    </row>
    <row r="5" spans="1:4" ht="16.5" thickTop="1" thickBot="1" x14ac:dyDescent="0.25">
      <c r="B5" s="12" t="s">
        <v>13</v>
      </c>
      <c r="C5" s="51">
        <v>24276415</v>
      </c>
      <c r="D5" s="42">
        <v>52.69</v>
      </c>
    </row>
    <row r="6" spans="1:4" ht="16.5" thickTop="1" thickBot="1" x14ac:dyDescent="0.25">
      <c r="B6" s="52" t="s">
        <v>194</v>
      </c>
      <c r="C6" s="53">
        <v>2303849</v>
      </c>
      <c r="D6" s="54">
        <v>4.99</v>
      </c>
    </row>
    <row r="7" spans="1:4" ht="16.5" thickTop="1" thickBot="1" x14ac:dyDescent="0.25">
      <c r="B7" s="12" t="s">
        <v>14</v>
      </c>
      <c r="C7" s="51">
        <v>4577880</v>
      </c>
      <c r="D7" s="42">
        <v>9.94</v>
      </c>
    </row>
    <row r="8" spans="1:4" s="5" customFormat="1" ht="27.75" customHeight="1" thickTop="1" thickBot="1" x14ac:dyDescent="0.25">
      <c r="B8" s="84" t="s">
        <v>236</v>
      </c>
      <c r="C8" s="51">
        <v>2357156</v>
      </c>
      <c r="D8" s="124">
        <v>5.12</v>
      </c>
    </row>
    <row r="9" spans="1:4" ht="16.5" thickTop="1" thickBot="1" x14ac:dyDescent="0.25">
      <c r="B9" s="12" t="s">
        <v>237</v>
      </c>
      <c r="C9" s="51">
        <v>2391368</v>
      </c>
      <c r="D9" s="42">
        <v>5.19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AF5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5" sqref="B35"/>
    </sheetView>
  </sheetViews>
  <sheetFormatPr defaultColWidth="10.875" defaultRowHeight="15" outlineLevelCol="1" x14ac:dyDescent="0.2"/>
  <cols>
    <col min="1" max="1" width="5" style="2" customWidth="1"/>
    <col min="2" max="2" width="74.875" style="5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0.875" style="2" collapsed="1"/>
    <col min="10" max="16384" width="10.875" style="2"/>
  </cols>
  <sheetData>
    <row r="1" spans="1:8" ht="15.75" x14ac:dyDescent="0.25">
      <c r="A1" s="9" t="s">
        <v>30</v>
      </c>
    </row>
    <row r="2" spans="1:8" ht="15.75" x14ac:dyDescent="0.25">
      <c r="A2" s="9"/>
    </row>
    <row r="3" spans="1:8" ht="18" x14ac:dyDescent="0.25">
      <c r="B3" s="14" t="s">
        <v>20</v>
      </c>
      <c r="C3" s="13"/>
      <c r="D3" s="13"/>
      <c r="E3" s="13"/>
      <c r="F3" s="13"/>
      <c r="G3" s="13"/>
      <c r="H3" s="13"/>
    </row>
    <row r="4" spans="1:8" s="1" customFormat="1" ht="46.5" customHeight="1" thickBot="1" x14ac:dyDescent="0.25">
      <c r="A4" s="7"/>
      <c r="B4" s="82"/>
      <c r="C4" s="165" t="s">
        <v>244</v>
      </c>
      <c r="D4" s="165" t="s">
        <v>242</v>
      </c>
      <c r="E4" s="137" t="s">
        <v>203</v>
      </c>
      <c r="F4" s="165" t="s">
        <v>245</v>
      </c>
      <c r="G4" s="165" t="s">
        <v>243</v>
      </c>
      <c r="H4" s="150" t="s">
        <v>184</v>
      </c>
    </row>
    <row r="5" spans="1:8" s="5" customFormat="1" ht="16.5" thickTop="1" thickBot="1" x14ac:dyDescent="0.25">
      <c r="A5" s="7"/>
      <c r="B5" s="83" t="s">
        <v>15</v>
      </c>
      <c r="C5" s="68">
        <v>679530</v>
      </c>
      <c r="D5" s="68">
        <f>C5-E5</f>
        <v>413579</v>
      </c>
      <c r="E5" s="68">
        <v>265951</v>
      </c>
      <c r="F5" s="68">
        <v>639874</v>
      </c>
      <c r="G5" s="68">
        <f>F5-H5</f>
        <v>392660</v>
      </c>
      <c r="H5" s="68">
        <v>247214</v>
      </c>
    </row>
    <row r="6" spans="1:8" s="5" customFormat="1" ht="16.5" thickTop="1" thickBot="1" x14ac:dyDescent="0.25">
      <c r="A6" s="7"/>
      <c r="B6" s="84" t="s">
        <v>16</v>
      </c>
      <c r="C6" s="63">
        <v>-147555</v>
      </c>
      <c r="D6" s="63">
        <f>C6-E6</f>
        <v>-83278</v>
      </c>
      <c r="E6" s="63">
        <v>-64277</v>
      </c>
      <c r="F6" s="63">
        <v>-136732</v>
      </c>
      <c r="G6" s="63">
        <f>F6-H6</f>
        <v>-78251</v>
      </c>
      <c r="H6" s="63">
        <v>-58481</v>
      </c>
    </row>
    <row r="7" spans="1:8" s="5" customFormat="1" ht="16.5" thickTop="1" thickBot="1" x14ac:dyDescent="0.25">
      <c r="A7" s="7"/>
      <c r="B7" s="84" t="s">
        <v>17</v>
      </c>
      <c r="C7" s="63">
        <v>-173821</v>
      </c>
      <c r="D7" s="63">
        <f t="shared" ref="D7:D20" si="0">C7-E7</f>
        <v>-87043</v>
      </c>
      <c r="E7" s="63">
        <v>-86778</v>
      </c>
      <c r="F7" s="63">
        <v>-167934</v>
      </c>
      <c r="G7" s="63">
        <f t="shared" ref="G7:G20" si="1">F7-H7</f>
        <v>-86955</v>
      </c>
      <c r="H7" s="63">
        <v>-80979</v>
      </c>
    </row>
    <row r="8" spans="1:8" s="5" customFormat="1" ht="16.5" thickTop="1" thickBot="1" x14ac:dyDescent="0.25">
      <c r="A8" s="7"/>
      <c r="B8" s="84" t="s">
        <v>18</v>
      </c>
      <c r="C8" s="63">
        <v>-95421</v>
      </c>
      <c r="D8" s="63">
        <f t="shared" si="0"/>
        <v>-49570</v>
      </c>
      <c r="E8" s="63">
        <v>-45851</v>
      </c>
      <c r="F8" s="63">
        <v>-95337</v>
      </c>
      <c r="G8" s="63">
        <f t="shared" si="1"/>
        <v>-51119</v>
      </c>
      <c r="H8" s="63">
        <v>-44218</v>
      </c>
    </row>
    <row r="9" spans="1:8" s="5" customFormat="1" ht="16.5" thickTop="1" thickBot="1" x14ac:dyDescent="0.25">
      <c r="A9" s="7"/>
      <c r="B9" s="84" t="s">
        <v>19</v>
      </c>
      <c r="C9" s="63">
        <v>-20543</v>
      </c>
      <c r="D9" s="63">
        <f t="shared" si="0"/>
        <v>-10634</v>
      </c>
      <c r="E9" s="63">
        <v>-9909</v>
      </c>
      <c r="F9" s="63">
        <v>-20527</v>
      </c>
      <c r="G9" s="63">
        <f t="shared" si="1"/>
        <v>-10786</v>
      </c>
      <c r="H9" s="63">
        <v>-9741</v>
      </c>
    </row>
    <row r="10" spans="1:8" s="5" customFormat="1" ht="16.5" thickTop="1" thickBot="1" x14ac:dyDescent="0.25">
      <c r="A10" s="6"/>
      <c r="B10" s="84" t="s">
        <v>155</v>
      </c>
      <c r="C10" s="63">
        <v>-6528</v>
      </c>
      <c r="D10" s="63">
        <f t="shared" si="0"/>
        <v>-3403</v>
      </c>
      <c r="E10" s="63">
        <v>-3125</v>
      </c>
      <c r="F10" s="63">
        <v>-6735</v>
      </c>
      <c r="G10" s="63">
        <f t="shared" si="1"/>
        <v>-3243</v>
      </c>
      <c r="H10" s="63">
        <v>-3492</v>
      </c>
    </row>
    <row r="11" spans="1:8" s="5" customFormat="1" ht="16.5" thickTop="1" thickBot="1" x14ac:dyDescent="0.25">
      <c r="A11" s="7"/>
      <c r="B11" s="84" t="s">
        <v>156</v>
      </c>
      <c r="C11" s="63">
        <v>1439</v>
      </c>
      <c r="D11" s="63">
        <f t="shared" si="0"/>
        <v>545</v>
      </c>
      <c r="E11" s="63">
        <v>894</v>
      </c>
      <c r="F11" s="63">
        <v>719</v>
      </c>
      <c r="G11" s="63">
        <f t="shared" si="1"/>
        <v>-401</v>
      </c>
      <c r="H11" s="63">
        <v>1120</v>
      </c>
    </row>
    <row r="12" spans="1:8" s="5" customFormat="1" ht="16.5" thickTop="1" thickBot="1" x14ac:dyDescent="0.25">
      <c r="A12" s="7"/>
      <c r="B12" s="81" t="s">
        <v>7</v>
      </c>
      <c r="C12" s="60">
        <f t="shared" ref="C12:D12" si="2">SUM(C5:C11)</f>
        <v>237101</v>
      </c>
      <c r="D12" s="60">
        <f t="shared" si="2"/>
        <v>180196</v>
      </c>
      <c r="E12" s="60">
        <f t="shared" ref="E12:H12" si="3">SUM(E5:E11)</f>
        <v>56905</v>
      </c>
      <c r="F12" s="60">
        <f t="shared" ref="F12" si="4">SUM(F5:F11)</f>
        <v>213328</v>
      </c>
      <c r="G12" s="60">
        <f t="shared" ref="G12" si="5">SUM(G5:G11)</f>
        <v>161905</v>
      </c>
      <c r="H12" s="60">
        <f t="shared" si="3"/>
        <v>51423</v>
      </c>
    </row>
    <row r="13" spans="1:8" s="5" customFormat="1" ht="16.5" thickTop="1" thickBot="1" x14ac:dyDescent="0.25">
      <c r="A13" s="7"/>
      <c r="B13" s="84" t="s">
        <v>157</v>
      </c>
      <c r="C13" s="63">
        <v>-34930</v>
      </c>
      <c r="D13" s="63">
        <f t="shared" si="0"/>
        <v>-16153</v>
      </c>
      <c r="E13" s="63">
        <v>-18777</v>
      </c>
      <c r="F13" s="63">
        <v>-49039</v>
      </c>
      <c r="G13" s="63">
        <f t="shared" si="1"/>
        <v>-24164</v>
      </c>
      <c r="H13" s="45">
        <v>-24875</v>
      </c>
    </row>
    <row r="14" spans="1:8" s="5" customFormat="1" ht="16.5" thickTop="1" thickBot="1" x14ac:dyDescent="0.25">
      <c r="A14" s="7"/>
      <c r="B14" s="81" t="s">
        <v>21</v>
      </c>
      <c r="C14" s="44">
        <f t="shared" ref="C14:D14" si="6">SUM(C12:C13)</f>
        <v>202171</v>
      </c>
      <c r="D14" s="44">
        <f t="shared" si="6"/>
        <v>164043</v>
      </c>
      <c r="E14" s="44">
        <f t="shared" ref="E14:G14" si="7">SUM(E12:E13)</f>
        <v>38128</v>
      </c>
      <c r="F14" s="44">
        <f t="shared" si="7"/>
        <v>164289</v>
      </c>
      <c r="G14" s="44">
        <f t="shared" si="7"/>
        <v>137741</v>
      </c>
      <c r="H14" s="44">
        <f t="shared" ref="H14" si="8">SUM(H12:H13)</f>
        <v>26548</v>
      </c>
    </row>
    <row r="15" spans="1:8" s="5" customFormat="1" ht="16.5" thickTop="1" thickBot="1" x14ac:dyDescent="0.25">
      <c r="A15" s="7"/>
      <c r="B15" s="84" t="s">
        <v>22</v>
      </c>
      <c r="C15" s="63">
        <v>-82186</v>
      </c>
      <c r="D15" s="63">
        <f t="shared" si="0"/>
        <v>-40584</v>
      </c>
      <c r="E15" s="63">
        <v>-41602</v>
      </c>
      <c r="F15" s="63">
        <v>-72852</v>
      </c>
      <c r="G15" s="63">
        <f t="shared" si="1"/>
        <v>-37255</v>
      </c>
      <c r="H15" s="45">
        <v>-35597</v>
      </c>
    </row>
    <row r="16" spans="1:8" s="5" customFormat="1" ht="16.5" thickTop="1" thickBot="1" x14ac:dyDescent="0.25">
      <c r="A16" s="7"/>
      <c r="B16" s="81" t="s">
        <v>196</v>
      </c>
      <c r="C16" s="44">
        <f t="shared" ref="C16:D16" si="9">SUM(C14:C15)</f>
        <v>119985</v>
      </c>
      <c r="D16" s="44">
        <f t="shared" si="9"/>
        <v>123459</v>
      </c>
      <c r="E16" s="44">
        <f t="shared" ref="E16:G16" si="10">SUM(E14:E15)</f>
        <v>-3474</v>
      </c>
      <c r="F16" s="44">
        <f t="shared" si="10"/>
        <v>91437</v>
      </c>
      <c r="G16" s="44">
        <f t="shared" si="10"/>
        <v>100486</v>
      </c>
      <c r="H16" s="44">
        <f t="shared" ref="H16" si="11">SUM(H14:H15)</f>
        <v>-9049</v>
      </c>
    </row>
    <row r="17" spans="1:8" s="5" customFormat="1" ht="16.5" thickTop="1" thickBot="1" x14ac:dyDescent="0.25">
      <c r="A17" s="6"/>
      <c r="B17" s="84" t="s">
        <v>182</v>
      </c>
      <c r="C17" s="63">
        <v>3927</v>
      </c>
      <c r="D17" s="63">
        <f t="shared" si="0"/>
        <v>-20</v>
      </c>
      <c r="E17" s="63">
        <v>3947</v>
      </c>
      <c r="F17" s="63">
        <v>1577</v>
      </c>
      <c r="G17" s="63">
        <f t="shared" si="1"/>
        <v>1489</v>
      </c>
      <c r="H17" s="45">
        <v>88</v>
      </c>
    </row>
    <row r="18" spans="1:8" s="5" customFormat="1" ht="16.5" thickTop="1" thickBot="1" x14ac:dyDescent="0.25">
      <c r="A18" s="10"/>
      <c r="B18" s="84" t="s">
        <v>180</v>
      </c>
      <c r="C18" s="63">
        <v>0</v>
      </c>
      <c r="D18" s="63">
        <f t="shared" si="0"/>
        <v>0</v>
      </c>
      <c r="E18" s="63">
        <v>0</v>
      </c>
      <c r="F18" s="63">
        <v>-909</v>
      </c>
      <c r="G18" s="63">
        <f t="shared" si="1"/>
        <v>-909</v>
      </c>
      <c r="H18" s="45">
        <v>0</v>
      </c>
    </row>
    <row r="19" spans="1:8" s="5" customFormat="1" ht="16.5" thickTop="1" thickBot="1" x14ac:dyDescent="0.25">
      <c r="A19" s="7"/>
      <c r="B19" s="84" t="s">
        <v>158</v>
      </c>
      <c r="C19" s="63">
        <v>-1786</v>
      </c>
      <c r="D19" s="63">
        <f t="shared" si="0"/>
        <v>-1109</v>
      </c>
      <c r="E19" s="63">
        <v>-677</v>
      </c>
      <c r="F19" s="63">
        <v>-231</v>
      </c>
      <c r="G19" s="63">
        <f t="shared" si="1"/>
        <v>0</v>
      </c>
      <c r="H19" s="111">
        <v>-231</v>
      </c>
    </row>
    <row r="20" spans="1:8" s="5" customFormat="1" ht="16.5" thickTop="1" thickBot="1" x14ac:dyDescent="0.25">
      <c r="A20" s="11"/>
      <c r="B20" s="84" t="s">
        <v>23</v>
      </c>
      <c r="C20" s="63">
        <v>-1057</v>
      </c>
      <c r="D20" s="63">
        <f t="shared" si="0"/>
        <v>-896</v>
      </c>
      <c r="E20" s="63">
        <v>-161</v>
      </c>
      <c r="F20" s="63">
        <v>-351</v>
      </c>
      <c r="G20" s="63">
        <f t="shared" si="1"/>
        <v>-351</v>
      </c>
      <c r="H20" s="111">
        <v>0</v>
      </c>
    </row>
    <row r="21" spans="1:8" s="5" customFormat="1" ht="16.5" thickTop="1" thickBot="1" x14ac:dyDescent="0.25">
      <c r="A21" s="7"/>
      <c r="B21" s="81" t="s">
        <v>197</v>
      </c>
      <c r="C21" s="44">
        <f t="shared" ref="C21:D21" si="12">SUM(C16:C20)</f>
        <v>121069</v>
      </c>
      <c r="D21" s="44">
        <f t="shared" si="12"/>
        <v>121434</v>
      </c>
      <c r="E21" s="44">
        <f t="shared" ref="E21:G21" si="13">SUM(E16:E20)</f>
        <v>-365</v>
      </c>
      <c r="F21" s="44">
        <f t="shared" si="13"/>
        <v>91523</v>
      </c>
      <c r="G21" s="44">
        <f t="shared" si="13"/>
        <v>100715</v>
      </c>
      <c r="H21" s="44">
        <f t="shared" ref="H21" si="14">SUM(H16:H20)</f>
        <v>-9192</v>
      </c>
    </row>
    <row r="22" spans="1:8" s="5" customFormat="1" ht="16.5" hidden="1" thickTop="1" thickBot="1" x14ac:dyDescent="0.25">
      <c r="A22" s="11"/>
      <c r="B22" s="97" t="s">
        <v>150</v>
      </c>
      <c r="C22" s="111"/>
      <c r="D22" s="111"/>
      <c r="E22" s="111">
        <v>0</v>
      </c>
      <c r="F22" s="111"/>
      <c r="G22" s="111"/>
      <c r="H22" s="111">
        <v>0</v>
      </c>
    </row>
    <row r="23" spans="1:8" s="5" customFormat="1" ht="16.5" thickTop="1" thickBot="1" x14ac:dyDescent="0.25">
      <c r="A23" s="7"/>
      <c r="B23" s="84" t="s">
        <v>24</v>
      </c>
      <c r="C23" s="63">
        <v>873</v>
      </c>
      <c r="D23" s="63">
        <f t="shared" ref="D23:D25" si="15">C23-E23</f>
        <v>481</v>
      </c>
      <c r="E23" s="63">
        <v>392</v>
      </c>
      <c r="F23" s="63">
        <v>1113</v>
      </c>
      <c r="G23" s="63">
        <f t="shared" ref="G23:G25" si="16">F23-H23</f>
        <v>777</v>
      </c>
      <c r="H23" s="111">
        <v>336</v>
      </c>
    </row>
    <row r="24" spans="1:8" s="5" customFormat="1" ht="16.5" thickTop="1" thickBot="1" x14ac:dyDescent="0.25">
      <c r="A24" s="7"/>
      <c r="B24" s="84" t="s">
        <v>25</v>
      </c>
      <c r="C24" s="63">
        <v>-17125</v>
      </c>
      <c r="D24" s="63">
        <f t="shared" si="15"/>
        <v>-4941</v>
      </c>
      <c r="E24" s="63">
        <v>-12184</v>
      </c>
      <c r="F24" s="63">
        <v>-7711</v>
      </c>
      <c r="G24" s="63">
        <f t="shared" si="16"/>
        <v>-1224</v>
      </c>
      <c r="H24" s="111">
        <v>-6487</v>
      </c>
    </row>
    <row r="25" spans="1:8" s="5" customFormat="1" ht="16.5" thickTop="1" thickBot="1" x14ac:dyDescent="0.25">
      <c r="A25" s="7"/>
      <c r="B25" s="84" t="s">
        <v>26</v>
      </c>
      <c r="C25" s="63">
        <v>0</v>
      </c>
      <c r="D25" s="63">
        <f t="shared" si="15"/>
        <v>0</v>
      </c>
      <c r="E25" s="63">
        <v>0</v>
      </c>
      <c r="F25" s="63">
        <v>-61</v>
      </c>
      <c r="G25" s="63">
        <f t="shared" si="16"/>
        <v>106</v>
      </c>
      <c r="H25" s="111">
        <v>-167</v>
      </c>
    </row>
    <row r="26" spans="1:8" s="5" customFormat="1" ht="16.5" thickTop="1" thickBot="1" x14ac:dyDescent="0.25">
      <c r="A26" s="7"/>
      <c r="B26" s="81" t="s">
        <v>198</v>
      </c>
      <c r="C26" s="44">
        <f t="shared" ref="C26:D26" si="17">SUM(C21:C25)</f>
        <v>104817</v>
      </c>
      <c r="D26" s="44">
        <f t="shared" si="17"/>
        <v>116974</v>
      </c>
      <c r="E26" s="44">
        <f t="shared" ref="E26:G26" si="18">SUM(E21:E25)</f>
        <v>-12157</v>
      </c>
      <c r="F26" s="44">
        <f t="shared" si="18"/>
        <v>84864</v>
      </c>
      <c r="G26" s="44">
        <f t="shared" si="18"/>
        <v>100374</v>
      </c>
      <c r="H26" s="44">
        <f t="shared" ref="H26" si="19">SUM(H21:H25)</f>
        <v>-15510</v>
      </c>
    </row>
    <row r="27" spans="1:8" s="5" customFormat="1" ht="16.5" thickTop="1" thickBot="1" x14ac:dyDescent="0.25">
      <c r="A27" s="7"/>
      <c r="B27" s="84" t="s">
        <v>27</v>
      </c>
      <c r="C27" s="63">
        <v>-22546</v>
      </c>
      <c r="D27" s="63">
        <f t="shared" ref="D27" si="20">C27-E27</f>
        <v>-23542</v>
      </c>
      <c r="E27" s="63">
        <v>996</v>
      </c>
      <c r="F27" s="63">
        <v>-13486</v>
      </c>
      <c r="G27" s="63">
        <f t="shared" ref="G27" si="21">F27-H27</f>
        <v>-15552</v>
      </c>
      <c r="H27" s="111">
        <v>2066</v>
      </c>
    </row>
    <row r="28" spans="1:8" s="5" customFormat="1" ht="16.5" thickTop="1" thickBot="1" x14ac:dyDescent="0.25">
      <c r="A28" s="7"/>
      <c r="B28" s="81" t="s">
        <v>195</v>
      </c>
      <c r="C28" s="44">
        <f t="shared" ref="C28:D28" si="22">SUM(C26:C27)</f>
        <v>82271</v>
      </c>
      <c r="D28" s="44">
        <f t="shared" si="22"/>
        <v>93432</v>
      </c>
      <c r="E28" s="44">
        <f t="shared" ref="E28:G28" si="23">SUM(E26:E27)</f>
        <v>-11161</v>
      </c>
      <c r="F28" s="44">
        <f t="shared" si="23"/>
        <v>71378</v>
      </c>
      <c r="G28" s="44">
        <f t="shared" si="23"/>
        <v>84822</v>
      </c>
      <c r="H28" s="44">
        <f t="shared" ref="H28" si="24">SUM(H26:H27)</f>
        <v>-13444</v>
      </c>
    </row>
    <row r="29" spans="1:8" s="5" customFormat="1" ht="16.5" thickTop="1" thickBot="1" x14ac:dyDescent="0.25">
      <c r="A29" s="7"/>
      <c r="B29" s="84" t="s">
        <v>28</v>
      </c>
      <c r="C29" s="63">
        <v>82254</v>
      </c>
      <c r="D29" s="63">
        <f t="shared" ref="D29:D30" si="25">C29-E29</f>
        <v>93408</v>
      </c>
      <c r="E29" s="63">
        <v>-11154</v>
      </c>
      <c r="F29" s="166">
        <v>71370</v>
      </c>
      <c r="G29" s="63">
        <f t="shared" ref="G29:G30" si="26">F29-H29</f>
        <v>84806.995827999999</v>
      </c>
      <c r="H29" s="112">
        <v>-13436.995827999999</v>
      </c>
    </row>
    <row r="30" spans="1:8" s="5" customFormat="1" ht="16.5" thickTop="1" thickBot="1" x14ac:dyDescent="0.25">
      <c r="A30" s="7"/>
      <c r="B30" s="84" t="s">
        <v>29</v>
      </c>
      <c r="C30" s="63">
        <v>17</v>
      </c>
      <c r="D30" s="63">
        <f t="shared" si="25"/>
        <v>24</v>
      </c>
      <c r="E30" s="63">
        <v>-7</v>
      </c>
      <c r="F30" s="63">
        <v>8</v>
      </c>
      <c r="G30" s="63">
        <f t="shared" si="26"/>
        <v>15</v>
      </c>
      <c r="H30" s="111">
        <v>-7</v>
      </c>
    </row>
    <row r="31" spans="1:8" s="5" customFormat="1" ht="16.5" thickTop="1" thickBot="1" x14ac:dyDescent="0.25">
      <c r="A31" s="7"/>
      <c r="B31" s="85"/>
      <c r="C31" s="86"/>
      <c r="D31" s="86"/>
      <c r="E31" s="86"/>
      <c r="F31" s="86"/>
      <c r="G31" s="86"/>
      <c r="H31" s="86"/>
    </row>
    <row r="32" spans="1:8" s="5" customFormat="1" ht="16.5" thickTop="1" thickBot="1" x14ac:dyDescent="0.25">
      <c r="A32" s="7"/>
      <c r="B32" s="81" t="s">
        <v>151</v>
      </c>
      <c r="C32" s="86"/>
      <c r="D32" s="86"/>
      <c r="E32" s="86"/>
      <c r="F32" s="86"/>
      <c r="G32" s="86"/>
      <c r="H32" s="86"/>
    </row>
    <row r="33" spans="1:32" s="5" customFormat="1" ht="15.75" thickTop="1" x14ac:dyDescent="0.2">
      <c r="A33" s="7"/>
      <c r="B33" s="87" t="s">
        <v>152</v>
      </c>
      <c r="C33" s="88">
        <f t="shared" ref="C33:D33" si="27">C29*1000/46077008</f>
        <v>1.7851419519253506</v>
      </c>
      <c r="D33" s="88">
        <f t="shared" si="27"/>
        <v>2.0272149615270156</v>
      </c>
      <c r="E33" s="88">
        <f t="shared" ref="E33:G33" si="28">E29*1000/46077008</f>
        <v>-0.24207300960166511</v>
      </c>
      <c r="F33" s="88">
        <f t="shared" si="28"/>
        <v>1.5489286978008641</v>
      </c>
      <c r="G33" s="88">
        <f t="shared" si="28"/>
        <v>1.8405491048377098</v>
      </c>
      <c r="H33" s="88">
        <f t="shared" ref="H33" si="29">H29*1000/46077008</f>
        <v>-0.29162040703684577</v>
      </c>
    </row>
    <row r="34" spans="1:32" s="5" customFormat="1" x14ac:dyDescent="0.2">
      <c r="A34" s="7"/>
      <c r="B34" s="8"/>
    </row>
    <row r="35" spans="1:32" s="5" customFormat="1" ht="18" x14ac:dyDescent="0.25">
      <c r="A35" s="7"/>
      <c r="B35" s="14" t="s">
        <v>165</v>
      </c>
      <c r="C35" s="13"/>
      <c r="D35" s="13"/>
      <c r="E35" s="13"/>
      <c r="F35" s="13"/>
      <c r="G35" s="13"/>
      <c r="H35" s="13"/>
    </row>
    <row r="36" spans="1:32" s="5" customFormat="1" ht="46.5" customHeight="1" thickBot="1" x14ac:dyDescent="0.25">
      <c r="A36" s="7"/>
      <c r="B36" s="82"/>
      <c r="C36" s="165" t="s">
        <v>244</v>
      </c>
      <c r="D36" s="165" t="s">
        <v>242</v>
      </c>
      <c r="E36" s="165" t="s">
        <v>203</v>
      </c>
      <c r="F36" s="165" t="s">
        <v>245</v>
      </c>
      <c r="G36" s="165" t="s">
        <v>243</v>
      </c>
      <c r="H36" s="165" t="s">
        <v>184</v>
      </c>
    </row>
    <row r="37" spans="1:32" s="5" customFormat="1" ht="16.5" thickTop="1" thickBot="1" x14ac:dyDescent="0.25">
      <c r="A37" s="7"/>
      <c r="B37" s="83" t="s">
        <v>195</v>
      </c>
      <c r="C37" s="44">
        <f t="shared" ref="C37:D37" si="30">C28</f>
        <v>82271</v>
      </c>
      <c r="D37" s="44">
        <f t="shared" si="30"/>
        <v>93432</v>
      </c>
      <c r="E37" s="44">
        <f t="shared" ref="E37:G37" si="31">E28</f>
        <v>-11161</v>
      </c>
      <c r="F37" s="44">
        <f t="shared" si="31"/>
        <v>71378</v>
      </c>
      <c r="G37" s="44">
        <f t="shared" si="31"/>
        <v>84822</v>
      </c>
      <c r="H37" s="44">
        <f t="shared" ref="H37" si="32">H28</f>
        <v>-13444</v>
      </c>
    </row>
    <row r="38" spans="1:32" s="5" customFormat="1" ht="16.5" thickTop="1" thickBot="1" x14ac:dyDescent="0.25">
      <c r="A38" s="6"/>
      <c r="B38" s="105"/>
      <c r="C38" s="45"/>
      <c r="D38" s="45"/>
      <c r="E38" s="45"/>
      <c r="F38" s="45"/>
      <c r="G38" s="45"/>
      <c r="H38" s="45"/>
    </row>
    <row r="39" spans="1:32" s="5" customFormat="1" ht="16.5" thickTop="1" thickBot="1" x14ac:dyDescent="0.25">
      <c r="A39" s="7"/>
      <c r="B39" s="83" t="s">
        <v>168</v>
      </c>
      <c r="C39" s="45"/>
      <c r="D39" s="45"/>
      <c r="E39" s="45"/>
      <c r="F39" s="45"/>
      <c r="G39" s="45"/>
      <c r="H39" s="45"/>
    </row>
    <row r="40" spans="1:32" s="5" customFormat="1" ht="16.5" thickTop="1" thickBot="1" x14ac:dyDescent="0.25">
      <c r="A40" s="7"/>
      <c r="B40" s="108" t="s">
        <v>169</v>
      </c>
      <c r="C40" s="63">
        <v>0</v>
      </c>
      <c r="D40" s="63">
        <f t="shared" ref="D40:D41" si="33">C40-E40</f>
        <v>0</v>
      </c>
      <c r="E40" s="63"/>
      <c r="F40" s="63">
        <v>62</v>
      </c>
      <c r="G40" s="63">
        <f t="shared" ref="G40:G41" si="34">F40-H40</f>
        <v>0</v>
      </c>
      <c r="H40" s="45">
        <v>62</v>
      </c>
    </row>
    <row r="41" spans="1:32" s="5" customFormat="1" ht="16.5" thickTop="1" thickBot="1" x14ac:dyDescent="0.25">
      <c r="A41" s="7"/>
      <c r="B41" s="84" t="s">
        <v>178</v>
      </c>
      <c r="C41" s="63">
        <v>-22</v>
      </c>
      <c r="D41" s="63">
        <f t="shared" si="33"/>
        <v>0</v>
      </c>
      <c r="E41" s="63">
        <v>-22</v>
      </c>
      <c r="F41" s="63">
        <v>-12</v>
      </c>
      <c r="G41" s="63">
        <f t="shared" si="34"/>
        <v>0</v>
      </c>
      <c r="H41" s="45">
        <v>-12</v>
      </c>
    </row>
    <row r="42" spans="1:32" s="5" customFormat="1" ht="16.5" thickTop="1" thickBot="1" x14ac:dyDescent="0.25">
      <c r="A42" s="7"/>
      <c r="B42" s="83" t="s">
        <v>163</v>
      </c>
      <c r="C42" s="45"/>
      <c r="D42" s="45"/>
      <c r="E42" s="45"/>
      <c r="F42" s="45"/>
      <c r="G42" s="45"/>
      <c r="H42" s="45"/>
    </row>
    <row r="43" spans="1:32" s="5" customFormat="1" ht="16.5" thickTop="1" thickBot="1" x14ac:dyDescent="0.25">
      <c r="A43" s="7"/>
      <c r="B43" s="84" t="s">
        <v>164</v>
      </c>
      <c r="C43" s="63">
        <v>-20722</v>
      </c>
      <c r="D43" s="63">
        <f t="shared" ref="D43:D45" si="35">C43-E43</f>
        <v>4523</v>
      </c>
      <c r="E43" s="63">
        <v>-25245</v>
      </c>
      <c r="F43" s="63">
        <v>11267</v>
      </c>
      <c r="G43" s="63">
        <f t="shared" ref="G43:G45" si="36">F43-H43</f>
        <v>10632</v>
      </c>
      <c r="H43" s="45">
        <v>635</v>
      </c>
    </row>
    <row r="44" spans="1:32" ht="16.5" thickTop="1" thickBot="1" x14ac:dyDescent="0.25">
      <c r="B44" s="108" t="s">
        <v>171</v>
      </c>
      <c r="C44" s="63">
        <v>-12</v>
      </c>
      <c r="D44" s="63">
        <f t="shared" si="35"/>
        <v>70</v>
      </c>
      <c r="E44" s="63">
        <v>-82</v>
      </c>
      <c r="F44" s="63">
        <v>-114</v>
      </c>
      <c r="G44" s="63">
        <f t="shared" si="36"/>
        <v>388</v>
      </c>
      <c r="H44" s="45">
        <v>-502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6.5" thickTop="1" thickBot="1" x14ac:dyDescent="0.25">
      <c r="B45" s="84" t="s">
        <v>179</v>
      </c>
      <c r="C45" s="63">
        <v>2</v>
      </c>
      <c r="D45" s="63">
        <f t="shared" si="35"/>
        <v>-13</v>
      </c>
      <c r="E45" s="63">
        <v>15</v>
      </c>
      <c r="F45" s="45">
        <v>21</v>
      </c>
      <c r="G45" s="63">
        <f t="shared" si="36"/>
        <v>-74</v>
      </c>
      <c r="H45" s="45">
        <v>95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6.5" thickTop="1" thickBot="1" x14ac:dyDescent="0.25">
      <c r="B46" s="83" t="s">
        <v>173</v>
      </c>
      <c r="C46" s="44">
        <f t="shared" ref="C46:D46" si="37">SUM(C40:C45)</f>
        <v>-20754</v>
      </c>
      <c r="D46" s="44">
        <f t="shared" si="37"/>
        <v>4580</v>
      </c>
      <c r="E46" s="44">
        <f t="shared" ref="E46:H46" si="38">SUM(E40:E45)</f>
        <v>-25334</v>
      </c>
      <c r="F46" s="44">
        <f t="shared" si="38"/>
        <v>11224</v>
      </c>
      <c r="G46" s="44">
        <f t="shared" ref="G46" si="39">SUM(G40:G45)</f>
        <v>10946</v>
      </c>
      <c r="H46" s="44">
        <f t="shared" si="38"/>
        <v>278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6.5" thickTop="1" thickBot="1" x14ac:dyDescent="0.25">
      <c r="B47" s="83" t="s">
        <v>231</v>
      </c>
      <c r="C47" s="44">
        <f t="shared" ref="C47:D47" si="40">C37+C46</f>
        <v>61517</v>
      </c>
      <c r="D47" s="44">
        <f t="shared" si="40"/>
        <v>98012</v>
      </c>
      <c r="E47" s="44">
        <f t="shared" ref="E47:G47" si="41">E37+E46</f>
        <v>-36495</v>
      </c>
      <c r="F47" s="44">
        <f t="shared" si="41"/>
        <v>82602</v>
      </c>
      <c r="G47" s="44">
        <f t="shared" si="41"/>
        <v>95768</v>
      </c>
      <c r="H47" s="44">
        <f t="shared" ref="H47" si="42">H37+H46</f>
        <v>-13166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6.5" thickTop="1" thickBot="1" x14ac:dyDescent="0.25">
      <c r="B48" s="105"/>
      <c r="C48" s="45"/>
      <c r="D48" s="45"/>
      <c r="E48" s="45"/>
      <c r="F48" s="45"/>
      <c r="G48" s="45"/>
      <c r="H48" s="4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2:32" ht="16.5" thickTop="1" thickBot="1" x14ac:dyDescent="0.25">
      <c r="B49" s="107" t="s">
        <v>166</v>
      </c>
      <c r="C49" s="45"/>
      <c r="D49" s="45"/>
      <c r="E49" s="45"/>
      <c r="F49" s="45"/>
      <c r="G49" s="45"/>
      <c r="H49" s="4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2:32" ht="16.5" thickTop="1" thickBot="1" x14ac:dyDescent="0.25">
      <c r="B50" s="108" t="s">
        <v>167</v>
      </c>
      <c r="C50" s="63">
        <v>61507</v>
      </c>
      <c r="D50" s="63">
        <f t="shared" ref="D50:D51" si="43">C50-E50</f>
        <v>97988</v>
      </c>
      <c r="E50" s="63">
        <v>-36481</v>
      </c>
      <c r="F50" s="63">
        <v>82590</v>
      </c>
      <c r="G50" s="63">
        <f t="shared" ref="G50:G51" si="44">F50-H50</f>
        <v>95748.995827999999</v>
      </c>
      <c r="H50" s="45">
        <v>-13158.995827999999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2:32" ht="16.5" thickTop="1" thickBot="1" x14ac:dyDescent="0.25">
      <c r="B51" s="108" t="s">
        <v>59</v>
      </c>
      <c r="C51" s="63">
        <v>10</v>
      </c>
      <c r="D51" s="63">
        <f t="shared" si="43"/>
        <v>24</v>
      </c>
      <c r="E51" s="63">
        <v>-14</v>
      </c>
      <c r="F51" s="63">
        <v>12</v>
      </c>
      <c r="G51" s="63">
        <f t="shared" si="44"/>
        <v>19</v>
      </c>
      <c r="H51" s="45">
        <v>-7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2:32" ht="16.5" thickTop="1" thickBot="1" x14ac:dyDescent="0.25">
      <c r="B52" s="106"/>
      <c r="C52" s="44">
        <f t="shared" ref="C52:D52" si="45">C50+C51</f>
        <v>61517</v>
      </c>
      <c r="D52" s="44">
        <f t="shared" si="45"/>
        <v>98012</v>
      </c>
      <c r="E52" s="44">
        <f t="shared" ref="E52:G52" si="46">E50+E51</f>
        <v>-36495</v>
      </c>
      <c r="F52" s="44">
        <f t="shared" si="46"/>
        <v>82602</v>
      </c>
      <c r="G52" s="44">
        <f t="shared" si="46"/>
        <v>95767.995827999999</v>
      </c>
      <c r="H52" s="44">
        <f t="shared" ref="H52" si="47">H50+H51</f>
        <v>-13165.995827999999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2:32" ht="15.75" thickTop="1" x14ac:dyDescent="0.2"/>
  </sheetData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5" customWidth="1"/>
    <col min="5" max="5" width="14.875" style="2" customWidth="1"/>
    <col min="6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.75" thickBot="1" x14ac:dyDescent="0.3">
      <c r="B3" s="14" t="s">
        <v>31</v>
      </c>
      <c r="C3" s="14"/>
      <c r="D3" s="14"/>
    </row>
    <row r="4" spans="1:5" s="5" customFormat="1" ht="22.5" customHeight="1" thickTop="1" thickBot="1" x14ac:dyDescent="0.25">
      <c r="A4" s="11"/>
      <c r="B4" s="179" t="s">
        <v>50</v>
      </c>
      <c r="C4" s="181" t="s">
        <v>51</v>
      </c>
      <c r="D4" s="182"/>
      <c r="E4" s="182"/>
    </row>
    <row r="5" spans="1:5" s="5" customFormat="1" ht="22.5" customHeight="1" thickTop="1" thickBot="1" x14ac:dyDescent="0.25">
      <c r="A5" s="11"/>
      <c r="B5" s="180"/>
      <c r="C5" s="132" t="s">
        <v>246</v>
      </c>
      <c r="D5" s="131" t="s">
        <v>204</v>
      </c>
      <c r="E5" s="132" t="s">
        <v>247</v>
      </c>
    </row>
    <row r="6" spans="1:5" s="5" customFormat="1" ht="16.5" thickTop="1" thickBot="1" x14ac:dyDescent="0.25">
      <c r="A6" s="10"/>
      <c r="B6" s="29" t="s">
        <v>32</v>
      </c>
      <c r="C6" s="44">
        <f>SUM(C7:C14)-C10</f>
        <v>2425107</v>
      </c>
      <c r="D6" s="44">
        <f>SUM(D7:D14)-D10</f>
        <v>2193359</v>
      </c>
      <c r="E6" s="44">
        <f>SUM(E7:E14)-E10</f>
        <v>2226467</v>
      </c>
    </row>
    <row r="7" spans="1:5" s="5" customFormat="1" ht="16.5" thickTop="1" thickBot="1" x14ac:dyDescent="0.25">
      <c r="A7" s="11"/>
      <c r="B7" s="12" t="s">
        <v>33</v>
      </c>
      <c r="C7" s="75">
        <v>2261011</v>
      </c>
      <c r="D7" s="75">
        <v>2037338</v>
      </c>
      <c r="E7" s="75">
        <v>2057810</v>
      </c>
    </row>
    <row r="8" spans="1:5" s="5" customFormat="1" ht="16.5" thickTop="1" thickBot="1" x14ac:dyDescent="0.25">
      <c r="A8" s="10"/>
      <c r="B8" s="12" t="s">
        <v>38</v>
      </c>
      <c r="C8" s="75">
        <v>8856</v>
      </c>
      <c r="D8" s="75">
        <v>8720</v>
      </c>
      <c r="E8" s="75">
        <v>8938</v>
      </c>
    </row>
    <row r="9" spans="1:5" s="5" customFormat="1" ht="16.5" thickTop="1" thickBot="1" x14ac:dyDescent="0.25">
      <c r="A9" s="11"/>
      <c r="B9" s="12" t="s">
        <v>34</v>
      </c>
      <c r="C9" s="75">
        <v>112102</v>
      </c>
      <c r="D9" s="75">
        <v>112692</v>
      </c>
      <c r="E9" s="75">
        <v>113201</v>
      </c>
    </row>
    <row r="10" spans="1:5" s="5" customFormat="1" ht="16.5" thickTop="1" thickBot="1" x14ac:dyDescent="0.25">
      <c r="A10" s="11"/>
      <c r="B10" s="12" t="s">
        <v>35</v>
      </c>
      <c r="C10" s="75">
        <v>107252</v>
      </c>
      <c r="D10" s="75">
        <v>107252</v>
      </c>
      <c r="E10" s="112">
        <v>107252</v>
      </c>
    </row>
    <row r="11" spans="1:5" s="5" customFormat="1" ht="16.5" thickTop="1" thickBot="1" x14ac:dyDescent="0.25">
      <c r="A11" s="11"/>
      <c r="B11" s="12" t="s">
        <v>36</v>
      </c>
      <c r="C11" s="75">
        <v>0</v>
      </c>
      <c r="D11" s="75">
        <v>0</v>
      </c>
      <c r="E11" s="112">
        <v>10385</v>
      </c>
    </row>
    <row r="12" spans="1:5" s="5" customFormat="1" ht="16.5" thickTop="1" thickBot="1" x14ac:dyDescent="0.25">
      <c r="A12" s="11"/>
      <c r="B12" s="12" t="s">
        <v>37</v>
      </c>
      <c r="C12" s="75">
        <v>24025</v>
      </c>
      <c r="D12" s="75">
        <v>15510</v>
      </c>
      <c r="E12" s="112">
        <v>7888</v>
      </c>
    </row>
    <row r="13" spans="1:5" s="5" customFormat="1" ht="16.5" thickTop="1" thickBot="1" x14ac:dyDescent="0.25">
      <c r="A13" s="11"/>
      <c r="B13" s="12" t="s">
        <v>39</v>
      </c>
      <c r="C13" s="75">
        <v>18292</v>
      </c>
      <c r="D13" s="75">
        <v>18206</v>
      </c>
      <c r="E13" s="75">
        <v>27424</v>
      </c>
    </row>
    <row r="14" spans="1:5" s="5" customFormat="1" ht="16.5" thickTop="1" thickBot="1" x14ac:dyDescent="0.25">
      <c r="A14" s="11"/>
      <c r="B14" s="12" t="s">
        <v>40</v>
      </c>
      <c r="C14" s="75">
        <v>821</v>
      </c>
      <c r="D14" s="75">
        <v>893</v>
      </c>
      <c r="E14" s="75">
        <f>464+357</f>
        <v>821</v>
      </c>
    </row>
    <row r="15" spans="1:5" s="5" customFormat="1" ht="16.5" thickTop="1" thickBot="1" x14ac:dyDescent="0.25">
      <c r="A15" s="11"/>
      <c r="B15" s="33" t="s">
        <v>41</v>
      </c>
      <c r="C15" s="44">
        <f>SUM(C16:C22)</f>
        <v>362429</v>
      </c>
      <c r="D15" s="44">
        <f>SUM(D16:D22)</f>
        <v>643145</v>
      </c>
      <c r="E15" s="44">
        <f>SUM(E16:E22)</f>
        <v>348266</v>
      </c>
    </row>
    <row r="16" spans="1:5" s="5" customFormat="1" ht="16.5" thickTop="1" thickBot="1" x14ac:dyDescent="0.25">
      <c r="A16" s="11"/>
      <c r="B16" s="12" t="s">
        <v>42</v>
      </c>
      <c r="C16" s="75">
        <v>6642</v>
      </c>
      <c r="D16" s="75">
        <v>7167</v>
      </c>
      <c r="E16" s="75">
        <v>6572</v>
      </c>
    </row>
    <row r="17" spans="1:5" s="5" customFormat="1" ht="16.5" thickTop="1" thickBot="1" x14ac:dyDescent="0.25">
      <c r="A17" s="11"/>
      <c r="B17" s="12" t="s">
        <v>43</v>
      </c>
      <c r="C17" s="75">
        <v>76174</v>
      </c>
      <c r="D17" s="75">
        <v>58953</v>
      </c>
      <c r="E17" s="75">
        <v>72007</v>
      </c>
    </row>
    <row r="18" spans="1:5" s="5" customFormat="1" ht="16.5" thickTop="1" thickBot="1" x14ac:dyDescent="0.25">
      <c r="A18" s="11"/>
      <c r="B18" s="12" t="s">
        <v>44</v>
      </c>
      <c r="C18" s="75">
        <v>1660</v>
      </c>
      <c r="D18" s="75">
        <v>3079</v>
      </c>
      <c r="E18" s="75">
        <v>1335</v>
      </c>
    </row>
    <row r="19" spans="1:5" s="5" customFormat="1" ht="16.5" thickTop="1" thickBot="1" x14ac:dyDescent="0.25">
      <c r="A19" s="11"/>
      <c r="B19" s="12" t="s">
        <v>45</v>
      </c>
      <c r="C19" s="75">
        <v>35334</v>
      </c>
      <c r="D19" s="75">
        <v>33152</v>
      </c>
      <c r="E19" s="75">
        <v>31993</v>
      </c>
    </row>
    <row r="20" spans="1:5" s="5" customFormat="1" ht="16.5" hidden="1" thickTop="1" thickBot="1" x14ac:dyDescent="0.25">
      <c r="A20" s="11"/>
      <c r="B20" s="12" t="s">
        <v>46</v>
      </c>
      <c r="C20" s="75">
        <v>0</v>
      </c>
      <c r="D20" s="75">
        <v>0</v>
      </c>
      <c r="E20" s="75"/>
    </row>
    <row r="21" spans="1:5" s="5" customFormat="1" ht="16.5" hidden="1" thickTop="1" thickBot="1" x14ac:dyDescent="0.25">
      <c r="A21" s="11"/>
      <c r="B21" s="12" t="s">
        <v>181</v>
      </c>
      <c r="C21" s="75">
        <v>0</v>
      </c>
      <c r="D21" s="75">
        <v>0</v>
      </c>
      <c r="E21" s="75"/>
    </row>
    <row r="22" spans="1:5" s="5" customFormat="1" ht="16.5" thickTop="1" thickBot="1" x14ac:dyDescent="0.25">
      <c r="A22" s="11"/>
      <c r="B22" s="12" t="s">
        <v>47</v>
      </c>
      <c r="C22" s="75">
        <v>242619</v>
      </c>
      <c r="D22" s="75">
        <v>540794</v>
      </c>
      <c r="E22" s="75">
        <v>236359</v>
      </c>
    </row>
    <row r="23" spans="1:5" s="5" customFormat="1" ht="16.5" thickTop="1" thickBot="1" x14ac:dyDescent="0.25">
      <c r="A23" s="11"/>
      <c r="B23" s="33" t="s">
        <v>48</v>
      </c>
      <c r="C23" s="44">
        <v>189525</v>
      </c>
      <c r="D23" s="44">
        <v>23631</v>
      </c>
      <c r="E23" s="44">
        <v>24006</v>
      </c>
    </row>
    <row r="24" spans="1:5" s="5" customFormat="1" ht="16.5" thickTop="1" thickBot="1" x14ac:dyDescent="0.25">
      <c r="A24" s="11"/>
      <c r="B24" s="33" t="s">
        <v>49</v>
      </c>
      <c r="C24" s="44">
        <f>C6+C15+C23</f>
        <v>2977061</v>
      </c>
      <c r="D24" s="44">
        <f>D6+D15+D23</f>
        <v>2860135</v>
      </c>
      <c r="E24" s="44">
        <f>E6+E15+E23</f>
        <v>2598739</v>
      </c>
    </row>
    <row r="25" spans="1:5" s="5" customFormat="1" ht="16.5" thickTop="1" thickBot="1" x14ac:dyDescent="0.25">
      <c r="A25" s="11"/>
      <c r="B25" s="77"/>
      <c r="C25" s="109"/>
      <c r="D25" s="109"/>
      <c r="E25" s="133"/>
    </row>
    <row r="26" spans="1:5" s="5" customFormat="1" ht="22.5" customHeight="1" thickTop="1" thickBot="1" x14ac:dyDescent="0.25">
      <c r="A26" s="11"/>
      <c r="B26" s="179" t="s">
        <v>52</v>
      </c>
      <c r="C26" s="181" t="s">
        <v>51</v>
      </c>
      <c r="D26" s="182"/>
      <c r="E26" s="182"/>
    </row>
    <row r="27" spans="1:5" s="5" customFormat="1" ht="22.5" customHeight="1" thickTop="1" thickBot="1" x14ac:dyDescent="0.25">
      <c r="A27" s="11"/>
      <c r="B27" s="180"/>
      <c r="C27" s="132" t="s">
        <v>205</v>
      </c>
      <c r="D27" s="131" t="s">
        <v>204</v>
      </c>
      <c r="E27" s="132" t="s">
        <v>193</v>
      </c>
    </row>
    <row r="28" spans="1:5" s="5" customFormat="1" ht="16.5" thickTop="1" thickBot="1" x14ac:dyDescent="0.25">
      <c r="A28" s="11"/>
      <c r="B28" s="29" t="s">
        <v>53</v>
      </c>
      <c r="C28" s="44">
        <f>+C29+C34</f>
        <v>1938470</v>
      </c>
      <c r="D28" s="44">
        <f>+D29+D34</f>
        <v>1950676</v>
      </c>
      <c r="E28" s="44">
        <f>+E29+E34</f>
        <v>1810776</v>
      </c>
    </row>
    <row r="29" spans="1:5" s="5" customFormat="1" ht="16.5" thickTop="1" thickBot="1" x14ac:dyDescent="0.25">
      <c r="A29" s="11"/>
      <c r="B29" s="33" t="s">
        <v>54</v>
      </c>
      <c r="C29" s="44">
        <f>SUM(C30:C33)</f>
        <v>1938298</v>
      </c>
      <c r="D29" s="44">
        <f>SUM(D30:D33)</f>
        <v>1950514</v>
      </c>
      <c r="E29" s="44">
        <f>SUM(E30:E33)</f>
        <v>1810631</v>
      </c>
    </row>
    <row r="30" spans="1:5" s="5" customFormat="1" ht="16.5" thickTop="1" thickBot="1" x14ac:dyDescent="0.25">
      <c r="A30" s="11"/>
      <c r="B30" s="12" t="s">
        <v>55</v>
      </c>
      <c r="C30" s="75">
        <v>517754</v>
      </c>
      <c r="D30" s="78">
        <v>517754</v>
      </c>
      <c r="E30" s="78">
        <v>517754</v>
      </c>
    </row>
    <row r="31" spans="1:5" s="5" customFormat="1" ht="16.5" thickTop="1" thickBot="1" x14ac:dyDescent="0.25">
      <c r="A31" s="11"/>
      <c r="B31" s="12" t="s">
        <v>56</v>
      </c>
      <c r="C31" s="75">
        <v>133228</v>
      </c>
      <c r="D31" s="78">
        <v>133238</v>
      </c>
      <c r="E31" s="78">
        <v>132596</v>
      </c>
    </row>
    <row r="32" spans="1:5" s="5" customFormat="1" ht="16.5" thickTop="1" thickBot="1" x14ac:dyDescent="0.25">
      <c r="A32" s="10"/>
      <c r="B32" s="12" t="s">
        <v>57</v>
      </c>
      <c r="C32" s="75">
        <v>1290622</v>
      </c>
      <c r="D32" s="78">
        <v>1282113</v>
      </c>
      <c r="E32" s="78">
        <v>1146205</v>
      </c>
    </row>
    <row r="33" spans="1:12" s="5" customFormat="1" ht="16.5" thickTop="1" thickBot="1" x14ac:dyDescent="0.25">
      <c r="A33" s="11"/>
      <c r="B33" s="12" t="s">
        <v>58</v>
      </c>
      <c r="C33" s="75">
        <v>-3306</v>
      </c>
      <c r="D33" s="78">
        <v>17409</v>
      </c>
      <c r="E33" s="79">
        <v>14076</v>
      </c>
    </row>
    <row r="34" spans="1:12" s="5" customFormat="1" ht="16.5" thickTop="1" thickBot="1" x14ac:dyDescent="0.25">
      <c r="A34" s="11"/>
      <c r="B34" s="33" t="s">
        <v>59</v>
      </c>
      <c r="C34" s="44">
        <v>172</v>
      </c>
      <c r="D34" s="44">
        <v>162</v>
      </c>
      <c r="E34" s="44">
        <v>145</v>
      </c>
    </row>
    <row r="35" spans="1:12" s="5" customFormat="1" ht="16.5" thickTop="1" thickBot="1" x14ac:dyDescent="0.25">
      <c r="A35" s="11"/>
      <c r="B35" s="33" t="s">
        <v>60</v>
      </c>
      <c r="C35" s="44">
        <f>SUM(C36:C42)</f>
        <v>619053</v>
      </c>
      <c r="D35" s="44">
        <f>SUM(D36:D42)</f>
        <v>624954</v>
      </c>
      <c r="E35" s="44">
        <f>SUM(E36:E42)</f>
        <v>438812</v>
      </c>
    </row>
    <row r="36" spans="1:12" s="5" customFormat="1" ht="16.5" thickTop="1" thickBot="1" x14ac:dyDescent="0.25">
      <c r="A36" s="11"/>
      <c r="B36" s="12" t="s">
        <v>61</v>
      </c>
      <c r="C36" s="75">
        <v>70266</v>
      </c>
      <c r="D36" s="78">
        <v>87656</v>
      </c>
      <c r="E36" s="78">
        <v>105066</v>
      </c>
    </row>
    <row r="37" spans="1:12" s="5" customFormat="1" ht="16.5" thickTop="1" thickBot="1" x14ac:dyDescent="0.25">
      <c r="A37" s="11"/>
      <c r="B37" s="12" t="s">
        <v>71</v>
      </c>
      <c r="C37" s="75">
        <v>501515</v>
      </c>
      <c r="D37" s="78">
        <v>501372</v>
      </c>
      <c r="E37" s="78">
        <v>299331</v>
      </c>
    </row>
    <row r="38" spans="1:12" s="5" customFormat="1" ht="16.5" thickTop="1" thickBot="1" x14ac:dyDescent="0.25">
      <c r="A38" s="11"/>
      <c r="B38" s="12" t="s">
        <v>62</v>
      </c>
      <c r="C38" s="75">
        <v>4820</v>
      </c>
      <c r="D38" s="78">
        <v>282</v>
      </c>
      <c r="E38" s="78">
        <v>881</v>
      </c>
    </row>
    <row r="39" spans="1:12" ht="16.5" thickTop="1" thickBot="1" x14ac:dyDescent="0.25">
      <c r="B39" s="12" t="s">
        <v>159</v>
      </c>
      <c r="C39" s="75">
        <v>12351</v>
      </c>
      <c r="D39" s="78">
        <v>4001</v>
      </c>
      <c r="E39" s="78">
        <v>4150</v>
      </c>
      <c r="F39" s="5"/>
      <c r="G39" s="5"/>
      <c r="H39" s="5"/>
      <c r="I39" s="5"/>
      <c r="J39" s="5"/>
      <c r="K39" s="5"/>
      <c r="L39" s="5"/>
    </row>
    <row r="40" spans="1:12" ht="16.5" thickTop="1" thickBot="1" x14ac:dyDescent="0.25">
      <c r="B40" s="12" t="s">
        <v>63</v>
      </c>
      <c r="C40" s="75">
        <v>5045</v>
      </c>
      <c r="D40" s="78">
        <v>5114</v>
      </c>
      <c r="E40" s="113">
        <v>4179</v>
      </c>
      <c r="F40" s="5"/>
      <c r="G40" s="5"/>
      <c r="H40" s="5"/>
      <c r="I40" s="5"/>
      <c r="J40" s="5"/>
      <c r="K40" s="5"/>
      <c r="L40" s="5"/>
    </row>
    <row r="41" spans="1:12" ht="16.5" thickTop="1" thickBot="1" x14ac:dyDescent="0.25">
      <c r="B41" s="12" t="s">
        <v>64</v>
      </c>
      <c r="C41" s="75">
        <v>18363</v>
      </c>
      <c r="D41" s="78">
        <v>19765</v>
      </c>
      <c r="E41" s="113">
        <v>22190</v>
      </c>
      <c r="F41" s="5"/>
      <c r="G41" s="5"/>
      <c r="H41" s="5"/>
      <c r="I41" s="5"/>
      <c r="J41" s="5"/>
      <c r="K41" s="5"/>
      <c r="L41" s="5"/>
    </row>
    <row r="42" spans="1:12" ht="16.5" thickTop="1" thickBot="1" x14ac:dyDescent="0.25">
      <c r="B42" s="12" t="s">
        <v>65</v>
      </c>
      <c r="C42" s="75">
        <v>6693</v>
      </c>
      <c r="D42" s="45">
        <v>6764</v>
      </c>
      <c r="E42" s="45">
        <v>3015</v>
      </c>
      <c r="F42" s="5"/>
      <c r="G42" s="5"/>
      <c r="H42" s="5"/>
      <c r="I42" s="5"/>
      <c r="J42" s="5"/>
      <c r="K42" s="5"/>
      <c r="L42" s="5"/>
    </row>
    <row r="43" spans="1:12" ht="16.5" thickTop="1" thickBot="1" x14ac:dyDescent="0.25">
      <c r="B43" s="33" t="s">
        <v>66</v>
      </c>
      <c r="C43" s="44">
        <f>SUM(C44:C52)</f>
        <v>419538</v>
      </c>
      <c r="D43" s="44">
        <f>SUM(D44:D52)</f>
        <v>284505</v>
      </c>
      <c r="E43" s="44">
        <f>SUM(E44:E52)</f>
        <v>349151</v>
      </c>
      <c r="F43" s="5"/>
      <c r="G43" s="5"/>
      <c r="H43" s="5"/>
      <c r="I43" s="5"/>
      <c r="J43" s="5"/>
      <c r="K43" s="5"/>
      <c r="L43" s="5"/>
    </row>
    <row r="44" spans="1:12" ht="16.5" thickTop="1" thickBot="1" x14ac:dyDescent="0.25">
      <c r="B44" s="12" t="s">
        <v>61</v>
      </c>
      <c r="C44" s="75">
        <v>89559</v>
      </c>
      <c r="D44" s="78">
        <v>35289</v>
      </c>
      <c r="E44" s="78">
        <v>35289</v>
      </c>
      <c r="F44" s="5"/>
      <c r="G44" s="5"/>
      <c r="H44" s="5"/>
      <c r="I44" s="5"/>
      <c r="J44" s="5"/>
      <c r="K44" s="5"/>
      <c r="L44" s="5"/>
    </row>
    <row r="45" spans="1:12" ht="16.5" thickTop="1" thickBot="1" x14ac:dyDescent="0.25">
      <c r="B45" s="12" t="s">
        <v>170</v>
      </c>
      <c r="C45" s="75">
        <v>129</v>
      </c>
      <c r="D45" s="78">
        <v>118</v>
      </c>
      <c r="E45" s="78">
        <v>909</v>
      </c>
      <c r="F45" s="5"/>
      <c r="G45" s="5"/>
      <c r="H45" s="5"/>
      <c r="I45" s="5"/>
      <c r="J45" s="5"/>
      <c r="K45" s="5"/>
      <c r="L45" s="5"/>
    </row>
    <row r="46" spans="1:12" ht="16.5" thickTop="1" thickBot="1" x14ac:dyDescent="0.25">
      <c r="B46" s="12" t="s">
        <v>67</v>
      </c>
      <c r="C46" s="75">
        <v>110293</v>
      </c>
      <c r="D46" s="78">
        <v>117429</v>
      </c>
      <c r="E46" s="78">
        <v>109802</v>
      </c>
      <c r="F46" s="5"/>
      <c r="G46" s="5"/>
      <c r="H46" s="5"/>
      <c r="I46" s="5"/>
      <c r="J46" s="5"/>
      <c r="K46" s="5"/>
      <c r="L46" s="5"/>
    </row>
    <row r="47" spans="1:12" ht="16.5" thickTop="1" thickBot="1" x14ac:dyDescent="0.25">
      <c r="B47" s="12" t="s">
        <v>175</v>
      </c>
      <c r="C47" s="75">
        <v>9302</v>
      </c>
      <c r="D47" s="78">
        <v>24945</v>
      </c>
      <c r="E47" s="78">
        <v>15715</v>
      </c>
      <c r="F47" s="5"/>
      <c r="G47" s="5"/>
      <c r="H47" s="5"/>
      <c r="I47" s="5"/>
      <c r="J47" s="5"/>
      <c r="K47" s="5"/>
      <c r="L47" s="5"/>
    </row>
    <row r="48" spans="1:12" ht="16.5" thickTop="1" thickBot="1" x14ac:dyDescent="0.25">
      <c r="B48" s="12" t="s">
        <v>68</v>
      </c>
      <c r="C48" s="75">
        <v>6799</v>
      </c>
      <c r="D48" s="78">
        <v>3143</v>
      </c>
      <c r="E48" s="78">
        <v>5561</v>
      </c>
      <c r="F48" s="5"/>
      <c r="G48" s="5"/>
      <c r="H48" s="5"/>
      <c r="I48" s="5"/>
      <c r="J48" s="5"/>
      <c r="K48" s="5"/>
      <c r="L48" s="5"/>
    </row>
    <row r="49" spans="2:12" ht="16.5" thickTop="1" thickBot="1" x14ac:dyDescent="0.25">
      <c r="B49" s="12" t="s">
        <v>159</v>
      </c>
      <c r="C49" s="75">
        <v>42054</v>
      </c>
      <c r="D49" s="78">
        <v>21466</v>
      </c>
      <c r="E49" s="78">
        <v>40610</v>
      </c>
      <c r="F49" s="5"/>
      <c r="G49" s="5"/>
      <c r="H49" s="5"/>
      <c r="I49" s="5"/>
      <c r="J49" s="5"/>
      <c r="K49" s="5"/>
      <c r="L49" s="5"/>
    </row>
    <row r="50" spans="2:12" ht="16.5" thickTop="1" thickBot="1" x14ac:dyDescent="0.25">
      <c r="B50" s="12" t="s">
        <v>69</v>
      </c>
      <c r="C50" s="75">
        <v>157715</v>
      </c>
      <c r="D50" s="78">
        <v>77673</v>
      </c>
      <c r="E50" s="78">
        <v>137433</v>
      </c>
      <c r="F50" s="5"/>
      <c r="G50" s="5"/>
      <c r="H50" s="5"/>
      <c r="I50" s="5"/>
      <c r="J50" s="5"/>
      <c r="K50" s="5"/>
      <c r="L50" s="5"/>
    </row>
    <row r="51" spans="2:12" ht="16.5" thickTop="1" thickBot="1" x14ac:dyDescent="0.25">
      <c r="B51" s="12" t="s">
        <v>64</v>
      </c>
      <c r="C51" s="75">
        <v>2909</v>
      </c>
      <c r="D51" s="78">
        <v>2983</v>
      </c>
      <c r="E51" s="78">
        <v>2757</v>
      </c>
      <c r="F51" s="5"/>
      <c r="G51" s="5"/>
      <c r="H51" s="5"/>
      <c r="I51" s="5"/>
      <c r="J51" s="5"/>
      <c r="K51" s="5"/>
      <c r="L51" s="5"/>
    </row>
    <row r="52" spans="2:12" ht="16.5" thickTop="1" thickBot="1" x14ac:dyDescent="0.25">
      <c r="B52" s="12" t="s">
        <v>65</v>
      </c>
      <c r="C52" s="75">
        <v>778</v>
      </c>
      <c r="D52" s="45">
        <v>1459</v>
      </c>
      <c r="E52" s="45">
        <v>1075</v>
      </c>
      <c r="F52" s="5"/>
      <c r="G52" s="5"/>
      <c r="H52" s="5"/>
      <c r="I52" s="5"/>
      <c r="J52" s="5"/>
      <c r="K52" s="5"/>
      <c r="L52" s="5"/>
    </row>
    <row r="53" spans="2:12" ht="16.5" hidden="1" customHeight="1" thickTop="1" thickBot="1" x14ac:dyDescent="0.25">
      <c r="B53" s="81" t="s">
        <v>72</v>
      </c>
      <c r="C53" s="44">
        <v>0</v>
      </c>
      <c r="D53" s="44">
        <v>0</v>
      </c>
      <c r="E53" s="44">
        <v>0</v>
      </c>
      <c r="F53" s="5"/>
      <c r="G53" s="5"/>
      <c r="H53" s="5"/>
      <c r="I53" s="5"/>
      <c r="J53" s="5"/>
      <c r="K53" s="5"/>
      <c r="L53" s="5"/>
    </row>
    <row r="54" spans="2:12" ht="16.5" thickTop="1" thickBot="1" x14ac:dyDescent="0.25">
      <c r="B54" s="33" t="s">
        <v>70</v>
      </c>
      <c r="C54" s="44">
        <f>C28+C35+C43+C53</f>
        <v>2977061</v>
      </c>
      <c r="D54" s="44">
        <f>D28+D35+D43+D53</f>
        <v>2860135</v>
      </c>
      <c r="E54" s="44">
        <f>E28+E35+E43+E53</f>
        <v>2598739</v>
      </c>
      <c r="F54" s="5"/>
      <c r="G54" s="5"/>
      <c r="H54" s="5"/>
      <c r="I54" s="5"/>
      <c r="J54" s="5"/>
      <c r="K54" s="5"/>
      <c r="L54" s="5"/>
    </row>
    <row r="55" spans="2:12" ht="15.75" thickTop="1" x14ac:dyDescent="0.2">
      <c r="B55" s="21"/>
      <c r="C55" s="21"/>
      <c r="D55" s="21"/>
      <c r="E55" s="27"/>
    </row>
  </sheetData>
  <mergeCells count="4">
    <mergeCell ref="B26:B27"/>
    <mergeCell ref="B4:B5"/>
    <mergeCell ref="C4:E4"/>
    <mergeCell ref="C26:E26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AE31"/>
  <sheetViews>
    <sheetView workbookViewId="0">
      <selection activeCell="E18" sqref="E18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16384" width="10.875" style="2"/>
  </cols>
  <sheetData>
    <row r="1" spans="1:31" ht="15.75" x14ac:dyDescent="0.25">
      <c r="A1" s="9" t="s">
        <v>30</v>
      </c>
    </row>
    <row r="2" spans="1:31" ht="15.75" x14ac:dyDescent="0.25">
      <c r="A2" s="9"/>
    </row>
    <row r="3" spans="1:31" ht="18.75" thickBot="1" x14ac:dyDescent="0.3">
      <c r="B3" s="14" t="s">
        <v>77</v>
      </c>
    </row>
    <row r="4" spans="1:31" ht="33.950000000000003" customHeight="1" thickTop="1" thickBot="1" x14ac:dyDescent="0.25">
      <c r="B4" s="188"/>
      <c r="C4" s="190" t="s">
        <v>54</v>
      </c>
      <c r="D4" s="191"/>
      <c r="E4" s="191"/>
      <c r="F4" s="192"/>
      <c r="G4" s="186" t="s">
        <v>75</v>
      </c>
      <c r="H4" s="186" t="s">
        <v>76</v>
      </c>
    </row>
    <row r="5" spans="1:31" ht="63" customHeight="1" thickTop="1" thickBot="1" x14ac:dyDescent="0.25">
      <c r="B5" s="189"/>
      <c r="C5" s="65" t="s">
        <v>55</v>
      </c>
      <c r="D5" s="65" t="s">
        <v>56</v>
      </c>
      <c r="E5" s="65" t="s">
        <v>73</v>
      </c>
      <c r="F5" s="65" t="s">
        <v>74</v>
      </c>
      <c r="G5" s="187"/>
      <c r="H5" s="187"/>
    </row>
    <row r="6" spans="1:31" ht="16.5" thickTop="1" thickBot="1" x14ac:dyDescent="0.25">
      <c r="B6" s="183" t="s">
        <v>208</v>
      </c>
      <c r="C6" s="184"/>
      <c r="D6" s="184"/>
      <c r="E6" s="184"/>
      <c r="F6" s="185"/>
      <c r="G6" s="66"/>
      <c r="H6" s="6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31" ht="16.5" thickTop="1" thickBot="1" x14ac:dyDescent="0.25">
      <c r="B7" s="33" t="s">
        <v>185</v>
      </c>
      <c r="C7" s="67">
        <v>517754</v>
      </c>
      <c r="D7" s="67">
        <v>132689</v>
      </c>
      <c r="E7" s="67">
        <v>1129899</v>
      </c>
      <c r="F7" s="67">
        <v>2813</v>
      </c>
      <c r="G7" s="67">
        <v>133</v>
      </c>
      <c r="H7" s="69">
        <f t="shared" ref="H7:H14" si="0">SUM(C7:G7)</f>
        <v>1783288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31" ht="16.5" thickTop="1" thickBot="1" x14ac:dyDescent="0.25">
      <c r="B8" s="142" t="s">
        <v>78</v>
      </c>
      <c r="C8" s="63">
        <v>0</v>
      </c>
      <c r="D8" s="63">
        <v>0</v>
      </c>
      <c r="E8" s="70">
        <v>207125</v>
      </c>
      <c r="F8" s="70">
        <v>0</v>
      </c>
      <c r="G8" s="70">
        <v>22</v>
      </c>
      <c r="H8" s="71">
        <f t="shared" si="0"/>
        <v>207147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31" ht="16.5" thickTop="1" thickBot="1" x14ac:dyDescent="0.25">
      <c r="B9" s="142" t="s">
        <v>79</v>
      </c>
      <c r="C9" s="63">
        <v>0</v>
      </c>
      <c r="D9" s="63">
        <v>549</v>
      </c>
      <c r="E9" s="70">
        <v>203</v>
      </c>
      <c r="F9" s="70">
        <v>14596</v>
      </c>
      <c r="G9" s="134">
        <v>7</v>
      </c>
      <c r="H9" s="71">
        <f t="shared" si="0"/>
        <v>15355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31" ht="16.5" thickTop="1" thickBot="1" x14ac:dyDescent="0.25">
      <c r="B10" s="33" t="s">
        <v>232</v>
      </c>
      <c r="C10" s="60">
        <f>SUM(C8:C9)</f>
        <v>0</v>
      </c>
      <c r="D10" s="60">
        <f>SUM(D8:D9)</f>
        <v>549</v>
      </c>
      <c r="E10" s="60">
        <f>SUM(E8:E9)</f>
        <v>207328</v>
      </c>
      <c r="F10" s="60">
        <f>SUM(F8:F9)</f>
        <v>14596</v>
      </c>
      <c r="G10" s="60">
        <f>SUM(G8:G9)</f>
        <v>29</v>
      </c>
      <c r="H10" s="69">
        <f t="shared" si="0"/>
        <v>222502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31" ht="16.5" thickTop="1" thickBot="1" x14ac:dyDescent="0.25">
      <c r="B11" s="143" t="s">
        <v>206</v>
      </c>
      <c r="C11" s="63">
        <v>0</v>
      </c>
      <c r="D11" s="63">
        <v>0</v>
      </c>
      <c r="E11" s="70">
        <v>17286</v>
      </c>
      <c r="F11" s="70">
        <v>0</v>
      </c>
      <c r="G11" s="70">
        <v>0</v>
      </c>
      <c r="H11" s="71">
        <f t="shared" ref="H11:H12" si="1">SUM(C11:G11)</f>
        <v>17286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31" ht="16.5" thickTop="1" thickBot="1" x14ac:dyDescent="0.25">
      <c r="B12" s="144" t="s">
        <v>207</v>
      </c>
      <c r="C12" s="151">
        <v>0</v>
      </c>
      <c r="D12" s="151">
        <v>0</v>
      </c>
      <c r="E12" s="152">
        <v>-3284</v>
      </c>
      <c r="F12" s="152">
        <v>0</v>
      </c>
      <c r="G12" s="152">
        <v>0</v>
      </c>
      <c r="H12" s="71">
        <f t="shared" si="1"/>
        <v>-3284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31" ht="16.5" thickTop="1" thickBot="1" x14ac:dyDescent="0.25">
      <c r="B13" s="12" t="s">
        <v>80</v>
      </c>
      <c r="C13" s="104">
        <v>0</v>
      </c>
      <c r="D13" s="104">
        <v>0</v>
      </c>
      <c r="E13" s="72">
        <v>-69116</v>
      </c>
      <c r="F13" s="72">
        <v>0</v>
      </c>
      <c r="G13" s="73">
        <v>0</v>
      </c>
      <c r="H13" s="71">
        <f t="shared" si="0"/>
        <v>-69116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31" ht="16.5" thickTop="1" thickBot="1" x14ac:dyDescent="0.25">
      <c r="B14" s="33" t="s">
        <v>209</v>
      </c>
      <c r="C14" s="60">
        <f>C7+SUM(C10:C13)</f>
        <v>517754</v>
      </c>
      <c r="D14" s="60">
        <f>D7+SUM(D10:D13)</f>
        <v>133238</v>
      </c>
      <c r="E14" s="60">
        <f>E7+SUM(E10:E13)</f>
        <v>1282113</v>
      </c>
      <c r="F14" s="60">
        <f>F7+SUM(F10:F13)</f>
        <v>17409</v>
      </c>
      <c r="G14" s="60">
        <f>G7+SUM(G10:G13)</f>
        <v>162</v>
      </c>
      <c r="H14" s="69">
        <f t="shared" si="0"/>
        <v>1950676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31" ht="16.5" thickTop="1" thickBot="1" x14ac:dyDescent="0.25">
      <c r="B15" s="183" t="s">
        <v>248</v>
      </c>
      <c r="C15" s="184"/>
      <c r="D15" s="184"/>
      <c r="E15" s="184"/>
      <c r="F15" s="185"/>
      <c r="G15" s="74"/>
      <c r="H15" s="7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16.5" thickTop="1" thickBot="1" x14ac:dyDescent="0.25">
      <c r="B16" s="33" t="s">
        <v>185</v>
      </c>
      <c r="C16" s="60">
        <f>C7</f>
        <v>517754</v>
      </c>
      <c r="D16" s="60">
        <f>D7</f>
        <v>132689</v>
      </c>
      <c r="E16" s="60">
        <f>E7</f>
        <v>1129899</v>
      </c>
      <c r="F16" s="60">
        <f>F7</f>
        <v>2813</v>
      </c>
      <c r="G16" s="60">
        <f>G7</f>
        <v>133</v>
      </c>
      <c r="H16" s="69">
        <f t="shared" ref="H16:H23" si="2">SUM(C16:G16)</f>
        <v>1783288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2:31" ht="16.5" thickTop="1" thickBot="1" x14ac:dyDescent="0.25">
      <c r="B17" s="167" t="s">
        <v>78</v>
      </c>
      <c r="C17" s="63">
        <v>0</v>
      </c>
      <c r="D17" s="63">
        <v>0</v>
      </c>
      <c r="E17" s="70">
        <v>71370</v>
      </c>
      <c r="F17" s="70">
        <v>0</v>
      </c>
      <c r="G17" s="70">
        <v>8</v>
      </c>
      <c r="H17" s="71">
        <f t="shared" si="2"/>
        <v>71378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2:31" ht="16.5" thickTop="1" thickBot="1" x14ac:dyDescent="0.25">
      <c r="B18" s="12" t="s">
        <v>79</v>
      </c>
      <c r="C18" s="63">
        <v>0</v>
      </c>
      <c r="D18" s="63">
        <v>-93</v>
      </c>
      <c r="E18" s="70">
        <v>50</v>
      </c>
      <c r="F18" s="70">
        <v>11263</v>
      </c>
      <c r="G18" s="70">
        <v>4</v>
      </c>
      <c r="H18" s="71">
        <f t="shared" si="2"/>
        <v>11224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2:31" ht="16.5" thickTop="1" thickBot="1" x14ac:dyDescent="0.25">
      <c r="B19" s="33" t="s">
        <v>81</v>
      </c>
      <c r="C19" s="60">
        <f>SUM(C17:C18)</f>
        <v>0</v>
      </c>
      <c r="D19" s="60">
        <f>SUM(D17:D18)</f>
        <v>-93</v>
      </c>
      <c r="E19" s="60">
        <f>SUM(E17:E18)</f>
        <v>71420</v>
      </c>
      <c r="F19" s="60">
        <f>SUM(F17:F18)</f>
        <v>11263</v>
      </c>
      <c r="G19" s="60">
        <f>SUM(G17:G18)</f>
        <v>12</v>
      </c>
      <c r="H19" s="69">
        <f t="shared" si="2"/>
        <v>82602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2:31" ht="16.5" thickTop="1" thickBot="1" x14ac:dyDescent="0.25">
      <c r="B20" s="143" t="s">
        <v>206</v>
      </c>
      <c r="C20" s="63">
        <v>0</v>
      </c>
      <c r="D20" s="63">
        <v>0</v>
      </c>
      <c r="E20" s="145">
        <v>17286</v>
      </c>
      <c r="F20" s="145">
        <v>0</v>
      </c>
      <c r="G20" s="146">
        <v>0</v>
      </c>
      <c r="H20" s="71">
        <f t="shared" si="2"/>
        <v>17286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2:31" ht="16.5" thickTop="1" thickBot="1" x14ac:dyDescent="0.25">
      <c r="B21" s="144" t="s">
        <v>207</v>
      </c>
      <c r="C21" s="63">
        <v>0</v>
      </c>
      <c r="D21" s="63">
        <v>0</v>
      </c>
      <c r="E21" s="72">
        <v>-3284</v>
      </c>
      <c r="F21" s="72">
        <v>0</v>
      </c>
      <c r="G21" s="72">
        <v>0</v>
      </c>
      <c r="H21" s="71">
        <f t="shared" si="2"/>
        <v>-3284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2:31" ht="16.5" thickTop="1" thickBot="1" x14ac:dyDescent="0.25">
      <c r="B22" s="12" t="s">
        <v>80</v>
      </c>
      <c r="C22" s="63">
        <v>0</v>
      </c>
      <c r="D22" s="63">
        <v>0</v>
      </c>
      <c r="E22" s="152">
        <v>-69116</v>
      </c>
      <c r="F22" s="152">
        <v>0</v>
      </c>
      <c r="G22" s="152">
        <v>0</v>
      </c>
      <c r="H22" s="71">
        <f t="shared" si="2"/>
        <v>-69116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2:31" ht="16.5" thickTop="1" thickBot="1" x14ac:dyDescent="0.25">
      <c r="B23" s="33" t="s">
        <v>249</v>
      </c>
      <c r="C23" s="60">
        <f>C16+SUM(C19:C22)</f>
        <v>517754</v>
      </c>
      <c r="D23" s="60">
        <f>D16+SUM(D19:D22)</f>
        <v>132596</v>
      </c>
      <c r="E23" s="60">
        <f>E16+SUM(E19:E22)</f>
        <v>1146205</v>
      </c>
      <c r="F23" s="60">
        <f>F16+SUM(F19:F22)</f>
        <v>14076</v>
      </c>
      <c r="G23" s="60">
        <f>G16+SUM(G19:G22)</f>
        <v>145</v>
      </c>
      <c r="H23" s="69">
        <f t="shared" si="2"/>
        <v>1810776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2:31" ht="16.5" thickTop="1" thickBot="1" x14ac:dyDescent="0.25">
      <c r="B24" s="183" t="s">
        <v>250</v>
      </c>
      <c r="C24" s="184"/>
      <c r="D24" s="184"/>
      <c r="E24" s="184"/>
      <c r="F24" s="185"/>
      <c r="G24" s="74"/>
      <c r="H24" s="74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2:31" ht="16.5" thickTop="1" thickBot="1" x14ac:dyDescent="0.25">
      <c r="B25" s="33" t="s">
        <v>210</v>
      </c>
      <c r="C25" s="60">
        <f>C14</f>
        <v>517754</v>
      </c>
      <c r="D25" s="60">
        <f>D14</f>
        <v>133238</v>
      </c>
      <c r="E25" s="60">
        <f>E14</f>
        <v>1282113</v>
      </c>
      <c r="F25" s="60">
        <f>F14</f>
        <v>17409</v>
      </c>
      <c r="G25" s="60">
        <f>G14</f>
        <v>162</v>
      </c>
      <c r="H25" s="69">
        <f t="shared" ref="H25:H30" si="3">SUM(C25:G25)</f>
        <v>1950676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2:31" ht="16.5" thickTop="1" thickBot="1" x14ac:dyDescent="0.25">
      <c r="B26" s="167" t="s">
        <v>78</v>
      </c>
      <c r="C26" s="63">
        <v>0</v>
      </c>
      <c r="D26" s="63">
        <v>0</v>
      </c>
      <c r="E26" s="63">
        <v>82254</v>
      </c>
      <c r="F26" s="63">
        <v>0</v>
      </c>
      <c r="G26" s="63">
        <v>17</v>
      </c>
      <c r="H26" s="71">
        <f t="shared" si="3"/>
        <v>82271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ht="16.5" thickTop="1" thickBot="1" x14ac:dyDescent="0.25">
      <c r="B27" s="142" t="s">
        <v>79</v>
      </c>
      <c r="C27" s="63">
        <v>0</v>
      </c>
      <c r="D27" s="63">
        <v>-10</v>
      </c>
      <c r="E27" s="63">
        <v>-22</v>
      </c>
      <c r="F27" s="63">
        <v>-20715</v>
      </c>
      <c r="G27" s="63">
        <v>-7</v>
      </c>
      <c r="H27" s="71">
        <f t="shared" si="3"/>
        <v>-20754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2:31" ht="16.5" thickTop="1" thickBot="1" x14ac:dyDescent="0.25">
      <c r="B28" s="33" t="s">
        <v>231</v>
      </c>
      <c r="C28" s="60">
        <f>SUM(C26:C27)</f>
        <v>0</v>
      </c>
      <c r="D28" s="60">
        <f>SUM(D26:D27)</f>
        <v>-10</v>
      </c>
      <c r="E28" s="60">
        <f>SUM(E26:E27)</f>
        <v>82232</v>
      </c>
      <c r="F28" s="60">
        <f>SUM(F26:F27)</f>
        <v>-20715</v>
      </c>
      <c r="G28" s="60">
        <f>SUM(G26:G27)</f>
        <v>10</v>
      </c>
      <c r="H28" s="69">
        <f t="shared" si="3"/>
        <v>61517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6.5" thickTop="1" thickBot="1" x14ac:dyDescent="0.25">
      <c r="B29" s="12" t="s">
        <v>80</v>
      </c>
      <c r="C29" s="63">
        <v>0</v>
      </c>
      <c r="D29" s="63">
        <v>0</v>
      </c>
      <c r="E29" s="63">
        <v>-73723</v>
      </c>
      <c r="F29" s="63">
        <v>0</v>
      </c>
      <c r="G29" s="63">
        <v>0</v>
      </c>
      <c r="H29" s="71">
        <f t="shared" si="3"/>
        <v>-73723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2:31" ht="16.5" thickTop="1" thickBot="1" x14ac:dyDescent="0.25">
      <c r="B30" s="33" t="s">
        <v>251</v>
      </c>
      <c r="C30" s="60">
        <f>C25+SUM(C28:C28)+C29</f>
        <v>517754</v>
      </c>
      <c r="D30" s="60">
        <f>D25+SUM(D28:D28)+D29</f>
        <v>133228</v>
      </c>
      <c r="E30" s="60">
        <f>E25+SUM(E28:E28)+E29</f>
        <v>1290622</v>
      </c>
      <c r="F30" s="60">
        <f>F25+SUM(F28:F28)+F29</f>
        <v>-3306</v>
      </c>
      <c r="G30" s="60">
        <f>G25+SUM(G28:G28)+G29</f>
        <v>172</v>
      </c>
      <c r="H30" s="69">
        <f t="shared" si="3"/>
        <v>1938470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2:31" ht="15.75" thickTop="1" x14ac:dyDescent="0.2"/>
  </sheetData>
  <mergeCells count="7">
    <mergeCell ref="B15:F15"/>
    <mergeCell ref="B24:F24"/>
    <mergeCell ref="B6:F6"/>
    <mergeCell ref="G4:G5"/>
    <mergeCell ref="H4:H5"/>
    <mergeCell ref="B4:B5"/>
    <mergeCell ref="C4:F4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7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0.875" style="2" collapsed="1"/>
    <col min="10" max="16384" width="10.875" style="2"/>
  </cols>
  <sheetData>
    <row r="1" spans="1:8" ht="15.75" x14ac:dyDescent="0.25">
      <c r="A1" s="9" t="s">
        <v>30</v>
      </c>
    </row>
    <row r="2" spans="1:8" ht="15.75" x14ac:dyDescent="0.25">
      <c r="A2" s="9"/>
    </row>
    <row r="3" spans="1:8" ht="18.75" thickBot="1" x14ac:dyDescent="0.3">
      <c r="A3" s="9"/>
      <c r="B3" s="15" t="s">
        <v>82</v>
      </c>
    </row>
    <row r="4" spans="1:8" ht="45.75" customHeight="1" thickTop="1" thickBot="1" x14ac:dyDescent="0.25">
      <c r="B4" s="56"/>
      <c r="C4" s="165" t="s">
        <v>244</v>
      </c>
      <c r="D4" s="165" t="s">
        <v>242</v>
      </c>
      <c r="E4" s="165" t="s">
        <v>203</v>
      </c>
      <c r="F4" s="165" t="s">
        <v>245</v>
      </c>
      <c r="G4" s="165" t="s">
        <v>243</v>
      </c>
      <c r="H4" s="165" t="s">
        <v>184</v>
      </c>
    </row>
    <row r="5" spans="1:8" ht="16.5" thickTop="1" thickBot="1" x14ac:dyDescent="0.25">
      <c r="B5" s="57" t="s">
        <v>83</v>
      </c>
      <c r="C5" s="58"/>
      <c r="D5" s="58"/>
      <c r="E5" s="58"/>
      <c r="F5" s="58"/>
      <c r="G5" s="58"/>
      <c r="H5" s="58"/>
    </row>
    <row r="6" spans="1:8" ht="16.5" thickTop="1" thickBot="1" x14ac:dyDescent="0.25">
      <c r="B6" s="59" t="s">
        <v>199</v>
      </c>
      <c r="C6" s="117">
        <v>104817</v>
      </c>
      <c r="D6" s="117">
        <v>116974</v>
      </c>
      <c r="E6" s="117">
        <f>'Income statements and OCI'!E26</f>
        <v>-12157</v>
      </c>
      <c r="F6" s="117">
        <v>84864</v>
      </c>
      <c r="G6" s="117">
        <v>100374</v>
      </c>
      <c r="H6" s="117">
        <f>'Income statements and OCI'!H26</f>
        <v>-15510</v>
      </c>
    </row>
    <row r="7" spans="1:8" ht="16.5" thickTop="1" thickBot="1" x14ac:dyDescent="0.25">
      <c r="B7" s="61" t="s">
        <v>84</v>
      </c>
      <c r="C7" s="115">
        <f t="shared" ref="C7:D7" si="0">SUM(C8:C18)</f>
        <v>80384</v>
      </c>
      <c r="D7" s="115">
        <f t="shared" si="0"/>
        <v>41226</v>
      </c>
      <c r="E7" s="115">
        <f>SUM(E8:E18)</f>
        <v>39158</v>
      </c>
      <c r="F7" s="115">
        <f t="shared" ref="F7:G7" si="1">SUM(F8:F18)</f>
        <v>98739</v>
      </c>
      <c r="G7" s="115">
        <f t="shared" si="1"/>
        <v>74178</v>
      </c>
      <c r="H7" s="115">
        <f>SUM(H8:H18)</f>
        <v>24561</v>
      </c>
    </row>
    <row r="8" spans="1:8" ht="16.5" thickTop="1" thickBot="1" x14ac:dyDescent="0.25">
      <c r="B8" s="62" t="s">
        <v>200</v>
      </c>
      <c r="C8" s="114">
        <v>0</v>
      </c>
      <c r="D8" s="114">
        <f>C8-E8</f>
        <v>0</v>
      </c>
      <c r="E8" s="114">
        <v>0</v>
      </c>
      <c r="F8" s="114">
        <v>61</v>
      </c>
      <c r="G8" s="114">
        <f t="shared" ref="G8:G18" si="2">F8-H8</f>
        <v>-106</v>
      </c>
      <c r="H8" s="114">
        <v>167</v>
      </c>
    </row>
    <row r="9" spans="1:8" ht="16.5" thickTop="1" thickBot="1" x14ac:dyDescent="0.25">
      <c r="B9" s="62" t="s">
        <v>22</v>
      </c>
      <c r="C9" s="114">
        <v>82186</v>
      </c>
      <c r="D9" s="114">
        <f t="shared" ref="D9:D20" si="3">C9-E9</f>
        <v>40584</v>
      </c>
      <c r="E9" s="114">
        <v>41602</v>
      </c>
      <c r="F9" s="114">
        <v>72852</v>
      </c>
      <c r="G9" s="114">
        <f t="shared" si="2"/>
        <v>37255</v>
      </c>
      <c r="H9" s="114">
        <v>35597</v>
      </c>
    </row>
    <row r="10" spans="1:8" ht="16.5" thickTop="1" thickBot="1" x14ac:dyDescent="0.25">
      <c r="B10" s="62" t="s">
        <v>252</v>
      </c>
      <c r="C10" s="114">
        <v>4696</v>
      </c>
      <c r="D10" s="114">
        <f t="shared" si="3"/>
        <v>-1965</v>
      </c>
      <c r="E10" s="114">
        <v>6661</v>
      </c>
      <c r="F10" s="114">
        <v>293</v>
      </c>
      <c r="G10" s="114">
        <f t="shared" si="2"/>
        <v>-1380</v>
      </c>
      <c r="H10" s="114">
        <v>1673</v>
      </c>
    </row>
    <row r="11" spans="1:8" ht="16.5" thickTop="1" thickBot="1" x14ac:dyDescent="0.25">
      <c r="B11" s="62" t="s">
        <v>285</v>
      </c>
      <c r="C11" s="114">
        <v>8451</v>
      </c>
      <c r="D11" s="114">
        <f t="shared" si="3"/>
        <v>4410</v>
      </c>
      <c r="E11" s="114">
        <v>4041</v>
      </c>
      <c r="F11" s="114">
        <v>6516</v>
      </c>
      <c r="G11" s="114">
        <f t="shared" si="2"/>
        <v>3193</v>
      </c>
      <c r="H11" s="114">
        <v>3323</v>
      </c>
    </row>
    <row r="12" spans="1:8" ht="16.5" thickTop="1" thickBot="1" x14ac:dyDescent="0.25">
      <c r="B12" s="62" t="s">
        <v>183</v>
      </c>
      <c r="C12" s="114">
        <v>-1544</v>
      </c>
      <c r="D12" s="114">
        <f t="shared" si="3"/>
        <v>2514</v>
      </c>
      <c r="E12" s="114">
        <v>-4058</v>
      </c>
      <c r="F12" s="114">
        <v>-1455</v>
      </c>
      <c r="G12" s="114">
        <f t="shared" si="2"/>
        <v>-1385</v>
      </c>
      <c r="H12" s="114">
        <v>-70</v>
      </c>
    </row>
    <row r="13" spans="1:8" ht="16.5" thickTop="1" thickBot="1" x14ac:dyDescent="0.25">
      <c r="B13" s="62" t="s">
        <v>85</v>
      </c>
      <c r="C13" s="114">
        <v>-18143</v>
      </c>
      <c r="D13" s="114">
        <f t="shared" si="3"/>
        <v>-19892</v>
      </c>
      <c r="E13" s="114">
        <v>1749</v>
      </c>
      <c r="F13" s="114">
        <v>-27911</v>
      </c>
      <c r="G13" s="114">
        <f t="shared" si="2"/>
        <v>-9373</v>
      </c>
      <c r="H13" s="114">
        <v>-18538</v>
      </c>
    </row>
    <row r="14" spans="1:8" ht="16.5" customHeight="1" thickTop="1" thickBot="1" x14ac:dyDescent="0.25">
      <c r="B14" s="64" t="s">
        <v>201</v>
      </c>
      <c r="C14" s="114">
        <v>-13247</v>
      </c>
      <c r="D14" s="114">
        <f t="shared" si="3"/>
        <v>8946</v>
      </c>
      <c r="E14" s="114">
        <v>-22193</v>
      </c>
      <c r="F14" s="114">
        <v>30141</v>
      </c>
      <c r="G14" s="114">
        <f t="shared" si="2"/>
        <v>40121</v>
      </c>
      <c r="H14" s="114">
        <v>-9980</v>
      </c>
    </row>
    <row r="15" spans="1:8" ht="16.5" thickTop="1" thickBot="1" x14ac:dyDescent="0.25">
      <c r="B15" s="62" t="s">
        <v>86</v>
      </c>
      <c r="C15" s="114">
        <v>19509</v>
      </c>
      <c r="D15" s="114">
        <f t="shared" si="3"/>
        <v>6885</v>
      </c>
      <c r="E15" s="114">
        <v>12624</v>
      </c>
      <c r="F15" s="119">
        <v>15057</v>
      </c>
      <c r="G15" s="114">
        <f t="shared" si="2"/>
        <v>3879</v>
      </c>
      <c r="H15" s="116">
        <v>11178</v>
      </c>
    </row>
    <row r="16" spans="1:8" ht="16.5" thickTop="1" thickBot="1" x14ac:dyDescent="0.25">
      <c r="B16" s="62" t="s">
        <v>87</v>
      </c>
      <c r="C16" s="114">
        <v>-1944</v>
      </c>
      <c r="D16" s="114">
        <f t="shared" si="3"/>
        <v>11</v>
      </c>
      <c r="E16" s="114">
        <v>-1955</v>
      </c>
      <c r="F16" s="114">
        <v>1142</v>
      </c>
      <c r="G16" s="114">
        <f t="shared" si="2"/>
        <v>2060</v>
      </c>
      <c r="H16" s="147">
        <v>-918</v>
      </c>
    </row>
    <row r="17" spans="2:8" ht="16.5" thickTop="1" thickBot="1" x14ac:dyDescent="0.25">
      <c r="B17" s="62" t="s">
        <v>88</v>
      </c>
      <c r="C17" s="114">
        <v>414</v>
      </c>
      <c r="D17" s="114">
        <f t="shared" si="3"/>
        <v>-273</v>
      </c>
      <c r="E17" s="114">
        <v>687</v>
      </c>
      <c r="F17" s="114">
        <v>191</v>
      </c>
      <c r="G17" s="114">
        <f t="shared" si="2"/>
        <v>-272</v>
      </c>
      <c r="H17" s="114">
        <v>463</v>
      </c>
    </row>
    <row r="18" spans="2:8" ht="16.5" thickTop="1" thickBot="1" x14ac:dyDescent="0.25">
      <c r="B18" s="62" t="s">
        <v>89</v>
      </c>
      <c r="C18" s="114">
        <v>6</v>
      </c>
      <c r="D18" s="114">
        <f t="shared" si="3"/>
        <v>6</v>
      </c>
      <c r="E18" s="114">
        <v>0</v>
      </c>
      <c r="F18" s="114">
        <v>1852</v>
      </c>
      <c r="G18" s="114">
        <f t="shared" si="2"/>
        <v>186</v>
      </c>
      <c r="H18" s="114">
        <v>1666</v>
      </c>
    </row>
    <row r="19" spans="2:8" ht="16.5" thickTop="1" thickBot="1" x14ac:dyDescent="0.25">
      <c r="B19" s="59" t="s">
        <v>90</v>
      </c>
      <c r="C19" s="117">
        <f t="shared" ref="C19:D19" si="4">SUM(C6:C7)</f>
        <v>185201</v>
      </c>
      <c r="D19" s="117">
        <f t="shared" si="4"/>
        <v>158200</v>
      </c>
      <c r="E19" s="117">
        <f>SUM(E6:E7)</f>
        <v>27001</v>
      </c>
      <c r="F19" s="117">
        <f t="shared" ref="F19:G19" si="5">SUM(F6:F7)</f>
        <v>183603</v>
      </c>
      <c r="G19" s="117">
        <f t="shared" si="5"/>
        <v>174552</v>
      </c>
      <c r="H19" s="117">
        <f>SUM(H6:H7)</f>
        <v>9051</v>
      </c>
    </row>
    <row r="20" spans="2:8" ht="16.5" thickTop="1" thickBot="1" x14ac:dyDescent="0.25">
      <c r="B20" s="62" t="s">
        <v>91</v>
      </c>
      <c r="C20" s="114">
        <v>-13021</v>
      </c>
      <c r="D20" s="114">
        <f t="shared" si="3"/>
        <v>-9627</v>
      </c>
      <c r="E20" s="114">
        <v>-3394</v>
      </c>
      <c r="F20" s="114">
        <v>-22528</v>
      </c>
      <c r="G20" s="114">
        <f>F20-H20</f>
        <v>-18749</v>
      </c>
      <c r="H20" s="114">
        <v>-3779</v>
      </c>
    </row>
    <row r="21" spans="2:8" ht="16.5" thickTop="1" thickBot="1" x14ac:dyDescent="0.25">
      <c r="B21" s="59" t="s">
        <v>93</v>
      </c>
      <c r="C21" s="117">
        <f t="shared" ref="C21:D21" si="6">SUM(C19:C20)</f>
        <v>172180</v>
      </c>
      <c r="D21" s="117">
        <f t="shared" si="6"/>
        <v>148573</v>
      </c>
      <c r="E21" s="117">
        <f t="shared" ref="E21:G21" si="7">SUM(E19:E20)</f>
        <v>23607</v>
      </c>
      <c r="F21" s="117">
        <f t="shared" si="7"/>
        <v>161075</v>
      </c>
      <c r="G21" s="117">
        <f t="shared" si="7"/>
        <v>155803</v>
      </c>
      <c r="H21" s="117">
        <f t="shared" ref="H21" si="8">SUM(H19:H20)</f>
        <v>5272</v>
      </c>
    </row>
    <row r="22" spans="2:8" ht="16.5" thickTop="1" thickBot="1" x14ac:dyDescent="0.25">
      <c r="B22" s="59" t="s">
        <v>92</v>
      </c>
      <c r="C22" s="114"/>
      <c r="D22" s="114"/>
      <c r="E22" s="114"/>
      <c r="F22" s="114"/>
      <c r="G22" s="114"/>
      <c r="H22" s="114"/>
    </row>
    <row r="23" spans="2:8" ht="16.5" thickTop="1" thickBot="1" x14ac:dyDescent="0.25">
      <c r="B23" s="64" t="s">
        <v>233</v>
      </c>
      <c r="C23" s="114">
        <v>31595</v>
      </c>
      <c r="D23" s="114">
        <f t="shared" ref="D23:D29" si="9">C23-E23</f>
        <v>21342</v>
      </c>
      <c r="E23" s="114">
        <v>10253</v>
      </c>
      <c r="F23" s="119">
        <v>2484</v>
      </c>
      <c r="G23" s="114">
        <f t="shared" ref="G23:G29" si="10">F23-H23</f>
        <v>2076</v>
      </c>
      <c r="H23" s="116">
        <v>408</v>
      </c>
    </row>
    <row r="24" spans="2:8" ht="16.5" thickTop="1" thickBot="1" x14ac:dyDescent="0.25">
      <c r="B24" s="62" t="s">
        <v>94</v>
      </c>
      <c r="C24" s="114">
        <v>821</v>
      </c>
      <c r="D24" s="114">
        <f t="shared" si="9"/>
        <v>446</v>
      </c>
      <c r="E24" s="114">
        <v>375</v>
      </c>
      <c r="F24" s="114">
        <v>698</v>
      </c>
      <c r="G24" s="114">
        <f t="shared" si="10"/>
        <v>379</v>
      </c>
      <c r="H24" s="114">
        <v>319</v>
      </c>
    </row>
    <row r="25" spans="2:8" ht="16.5" thickTop="1" thickBot="1" x14ac:dyDescent="0.25">
      <c r="B25" s="62" t="s">
        <v>95</v>
      </c>
      <c r="C25" s="114">
        <v>10340</v>
      </c>
      <c r="D25" s="114">
        <f t="shared" si="9"/>
        <v>9531</v>
      </c>
      <c r="E25" s="114">
        <v>809</v>
      </c>
      <c r="F25" s="114">
        <v>7199</v>
      </c>
      <c r="G25" s="114">
        <f t="shared" si="10"/>
        <v>322</v>
      </c>
      <c r="H25" s="114">
        <v>6877</v>
      </c>
    </row>
    <row r="26" spans="2:8" ht="16.5" thickTop="1" thickBot="1" x14ac:dyDescent="0.25">
      <c r="B26" s="101" t="s">
        <v>286</v>
      </c>
      <c r="C26" s="114">
        <v>-468056</v>
      </c>
      <c r="D26" s="114">
        <f t="shared" si="9"/>
        <v>-185023</v>
      </c>
      <c r="E26" s="114">
        <v>-283033</v>
      </c>
      <c r="F26" s="175">
        <v>-109342</v>
      </c>
      <c r="G26" s="114">
        <f t="shared" si="10"/>
        <v>-2805</v>
      </c>
      <c r="H26" s="114">
        <v>-106537</v>
      </c>
    </row>
    <row r="27" spans="2:8" ht="16.5" thickTop="1" thickBot="1" x14ac:dyDescent="0.25">
      <c r="B27" s="62" t="s">
        <v>238</v>
      </c>
      <c r="C27" s="114">
        <v>-59318</v>
      </c>
      <c r="D27" s="114">
        <f t="shared" si="9"/>
        <v>-28177</v>
      </c>
      <c r="E27" s="114">
        <v>-31141</v>
      </c>
      <c r="F27" s="175">
        <f>-198777-F26</f>
        <v>-89435</v>
      </c>
      <c r="G27" s="114">
        <f t="shared" si="10"/>
        <v>-52212</v>
      </c>
      <c r="H27" s="114">
        <v>-37223</v>
      </c>
    </row>
    <row r="28" spans="2:8" ht="16.5" thickTop="1" thickBot="1" x14ac:dyDescent="0.25">
      <c r="B28" s="62" t="s">
        <v>253</v>
      </c>
      <c r="C28" s="114">
        <v>0</v>
      </c>
      <c r="D28" s="114">
        <f t="shared" si="9"/>
        <v>0</v>
      </c>
      <c r="E28" s="114"/>
      <c r="F28" s="168">
        <v>-10</v>
      </c>
      <c r="G28" s="114">
        <f t="shared" si="10"/>
        <v>-10</v>
      </c>
      <c r="H28" s="114"/>
    </row>
    <row r="29" spans="2:8" ht="16.5" thickTop="1" thickBot="1" x14ac:dyDescent="0.25">
      <c r="B29" s="62" t="s">
        <v>234</v>
      </c>
      <c r="C29" s="114">
        <v>-8764</v>
      </c>
      <c r="D29" s="114">
        <f t="shared" si="9"/>
        <v>-4342</v>
      </c>
      <c r="E29" s="114">
        <v>-4422</v>
      </c>
      <c r="F29" s="114">
        <v>0</v>
      </c>
      <c r="G29" s="114">
        <f t="shared" si="10"/>
        <v>0</v>
      </c>
      <c r="H29" s="114">
        <v>0</v>
      </c>
    </row>
    <row r="30" spans="2:8" ht="16.5" thickTop="1" thickBot="1" x14ac:dyDescent="0.25">
      <c r="B30" s="59" t="s">
        <v>160</v>
      </c>
      <c r="C30" s="117">
        <f t="shared" ref="C30:D30" si="11">SUM(C23:C29)</f>
        <v>-493382</v>
      </c>
      <c r="D30" s="117">
        <f t="shared" si="11"/>
        <v>-186223</v>
      </c>
      <c r="E30" s="117">
        <f>SUM(E23:E29)</f>
        <v>-307159</v>
      </c>
      <c r="F30" s="117">
        <f t="shared" ref="F30:G30" si="12">SUM(F23:F29)</f>
        <v>-188406</v>
      </c>
      <c r="G30" s="117">
        <f t="shared" si="12"/>
        <v>-52250</v>
      </c>
      <c r="H30" s="117">
        <f>SUM(H23:H29)</f>
        <v>-136156</v>
      </c>
    </row>
    <row r="31" spans="2:8" ht="16.5" thickTop="1" thickBot="1" x14ac:dyDescent="0.25">
      <c r="B31" s="59" t="s">
        <v>96</v>
      </c>
      <c r="C31" s="118"/>
      <c r="D31" s="118"/>
      <c r="E31" s="118"/>
      <c r="F31" s="118"/>
      <c r="G31" s="118"/>
      <c r="H31" s="118"/>
    </row>
    <row r="32" spans="2:8" ht="16.5" thickTop="1" thickBot="1" x14ac:dyDescent="0.25">
      <c r="B32" s="101" t="s">
        <v>97</v>
      </c>
      <c r="C32" s="114">
        <v>54452</v>
      </c>
      <c r="D32" s="114">
        <f t="shared" ref="D32:D36" si="13">C32-E32</f>
        <v>54452</v>
      </c>
      <c r="E32" s="114">
        <v>0</v>
      </c>
      <c r="F32" s="114">
        <v>0</v>
      </c>
      <c r="G32" s="114">
        <f t="shared" ref="G32:G36" si="14">F32-H32</f>
        <v>-4030</v>
      </c>
      <c r="H32" s="114">
        <v>4030</v>
      </c>
    </row>
    <row r="33" spans="2:8" ht="16.5" thickTop="1" thickBot="1" x14ac:dyDescent="0.25">
      <c r="B33" s="102" t="s">
        <v>287</v>
      </c>
      <c r="C33" s="114">
        <v>0</v>
      </c>
      <c r="D33" s="114">
        <f t="shared" si="13"/>
        <v>0</v>
      </c>
      <c r="E33" s="114">
        <v>0</v>
      </c>
      <c r="F33" s="119">
        <v>17286</v>
      </c>
      <c r="G33" s="114">
        <f t="shared" si="14"/>
        <v>0</v>
      </c>
      <c r="H33" s="119">
        <v>17286</v>
      </c>
    </row>
    <row r="34" spans="2:8" ht="16.5" thickTop="1" thickBot="1" x14ac:dyDescent="0.25">
      <c r="B34" s="102" t="s">
        <v>153</v>
      </c>
      <c r="C34" s="114">
        <v>-17645</v>
      </c>
      <c r="D34" s="114">
        <f t="shared" si="13"/>
        <v>-17645</v>
      </c>
      <c r="E34" s="114">
        <v>0</v>
      </c>
      <c r="F34" s="119">
        <v>-19039</v>
      </c>
      <c r="G34" s="114">
        <f t="shared" si="14"/>
        <v>-17989</v>
      </c>
      <c r="H34" s="119">
        <v>-1050</v>
      </c>
    </row>
    <row r="35" spans="2:8" ht="16.5" thickTop="1" thickBot="1" x14ac:dyDescent="0.25">
      <c r="B35" s="64" t="s">
        <v>98</v>
      </c>
      <c r="C35" s="114">
        <v>-1969</v>
      </c>
      <c r="D35" s="114">
        <f t="shared" si="13"/>
        <v>-1051</v>
      </c>
      <c r="E35" s="114">
        <v>-918</v>
      </c>
      <c r="F35" s="119">
        <v>-2642</v>
      </c>
      <c r="G35" s="114">
        <f t="shared" si="14"/>
        <v>-1269</v>
      </c>
      <c r="H35" s="116">
        <v>-1373</v>
      </c>
    </row>
    <row r="36" spans="2:8" ht="16.5" thickTop="1" thickBot="1" x14ac:dyDescent="0.25">
      <c r="B36" s="64" t="s">
        <v>213</v>
      </c>
      <c r="C36" s="114">
        <v>-7096</v>
      </c>
      <c r="D36" s="114">
        <f t="shared" si="13"/>
        <v>-4232</v>
      </c>
      <c r="E36" s="114">
        <v>-2864</v>
      </c>
      <c r="F36" s="119">
        <v>-4227</v>
      </c>
      <c r="G36" s="114">
        <f t="shared" si="14"/>
        <v>-4227</v>
      </c>
      <c r="H36" s="119">
        <v>0</v>
      </c>
    </row>
    <row r="37" spans="2:8" ht="16.5" thickTop="1" thickBot="1" x14ac:dyDescent="0.25">
      <c r="B37" s="59" t="s">
        <v>174</v>
      </c>
      <c r="C37" s="117">
        <f t="shared" ref="C37:D37" si="15">SUM(C32:C36)</f>
        <v>27742</v>
      </c>
      <c r="D37" s="117">
        <f t="shared" si="15"/>
        <v>31524</v>
      </c>
      <c r="E37" s="117">
        <f>SUM(E32:E36)</f>
        <v>-3782</v>
      </c>
      <c r="F37" s="117">
        <f t="shared" ref="F37:G37" si="16">SUM(F32:F36)</f>
        <v>-8622</v>
      </c>
      <c r="G37" s="117">
        <f t="shared" si="16"/>
        <v>-27515</v>
      </c>
      <c r="H37" s="117">
        <f>SUM(H32:H36)</f>
        <v>18893</v>
      </c>
    </row>
    <row r="38" spans="2:8" ht="16.5" thickTop="1" thickBot="1" x14ac:dyDescent="0.25">
      <c r="B38" s="59" t="s">
        <v>99</v>
      </c>
      <c r="C38" s="117">
        <f t="shared" ref="C38:D38" si="17">C21+C30+C37</f>
        <v>-293460</v>
      </c>
      <c r="D38" s="117">
        <f t="shared" si="17"/>
        <v>-6126</v>
      </c>
      <c r="E38" s="117">
        <f>E21+E30+E37</f>
        <v>-287334</v>
      </c>
      <c r="F38" s="117">
        <f t="shared" ref="F38:G38" si="18">F21+F30+F37</f>
        <v>-35953</v>
      </c>
      <c r="G38" s="117">
        <f t="shared" si="18"/>
        <v>76038</v>
      </c>
      <c r="H38" s="117">
        <f>H21+H30+H37</f>
        <v>-111991</v>
      </c>
    </row>
    <row r="39" spans="2:8" ht="16.5" thickTop="1" thickBot="1" x14ac:dyDescent="0.25">
      <c r="B39" s="62" t="s">
        <v>100</v>
      </c>
      <c r="C39" s="114">
        <v>-4715</v>
      </c>
      <c r="D39" s="114">
        <f t="shared" ref="D39" si="19">C39-E39</f>
        <v>246</v>
      </c>
      <c r="E39" s="114">
        <v>-4961</v>
      </c>
      <c r="F39" s="114">
        <v>629</v>
      </c>
      <c r="G39" s="114">
        <f>F39-H39</f>
        <v>629</v>
      </c>
      <c r="H39" s="114">
        <v>0</v>
      </c>
    </row>
    <row r="40" spans="2:8" ht="16.5" thickTop="1" thickBot="1" x14ac:dyDescent="0.25">
      <c r="B40" s="59" t="s">
        <v>161</v>
      </c>
      <c r="C40" s="117">
        <v>540794</v>
      </c>
      <c r="D40" s="117">
        <v>248499</v>
      </c>
      <c r="E40" s="117">
        <v>540794</v>
      </c>
      <c r="F40" s="117">
        <v>271683</v>
      </c>
      <c r="G40" s="117">
        <v>159692</v>
      </c>
      <c r="H40" s="117">
        <v>271683</v>
      </c>
    </row>
    <row r="41" spans="2:8" ht="16.5" thickTop="1" thickBot="1" x14ac:dyDescent="0.25">
      <c r="B41" s="59" t="s">
        <v>162</v>
      </c>
      <c r="C41" s="117">
        <f t="shared" ref="C41:D41" si="20">SUM(C38:C40)</f>
        <v>242619</v>
      </c>
      <c r="D41" s="117">
        <f t="shared" si="20"/>
        <v>242619</v>
      </c>
      <c r="E41" s="117">
        <f t="shared" ref="E41" si="21">SUM(E38:E40)</f>
        <v>248499</v>
      </c>
      <c r="F41" s="117">
        <f t="shared" ref="F41:G41" si="22">SUM(F38:F40)</f>
        <v>236359</v>
      </c>
      <c r="G41" s="117">
        <f t="shared" si="22"/>
        <v>236359</v>
      </c>
      <c r="H41" s="117">
        <f t="shared" ref="H41" si="23">SUM(H38:H40)</f>
        <v>159692</v>
      </c>
    </row>
    <row r="42" spans="2:8" ht="15.75" thickTop="1" x14ac:dyDescent="0.2"/>
  </sheetData>
  <phoneticPr fontId="19" type="noConversion"/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Q46"/>
  <sheetViews>
    <sheetView workbookViewId="0">
      <pane xSplit="2" topLeftCell="C1" activePane="topRight" state="frozen"/>
      <selection pane="topRight" activeCell="B13" sqref="B13"/>
    </sheetView>
  </sheetViews>
  <sheetFormatPr defaultColWidth="10.875" defaultRowHeight="15" outlineLevelCol="1" x14ac:dyDescent="0.2"/>
  <cols>
    <col min="1" max="1" width="5" style="2" customWidth="1"/>
    <col min="2" max="2" width="59.875" style="5" bestFit="1" customWidth="1"/>
    <col min="3" max="6" width="15.125" style="2" customWidth="1"/>
    <col min="7" max="7" width="3.625" style="2" customWidth="1"/>
    <col min="8" max="11" width="15.125" style="2" customWidth="1"/>
    <col min="12" max="12" width="3.625" style="2" hidden="1" customWidth="1" outlineLevel="1"/>
    <col min="13" max="16" width="15.125" style="2" hidden="1" customWidth="1" outlineLevel="1"/>
    <col min="17" max="17" width="10.875" style="2" collapsed="1"/>
    <col min="18" max="16384" width="10.875" style="2"/>
  </cols>
  <sheetData>
    <row r="1" spans="1:16" ht="15.75" x14ac:dyDescent="0.25">
      <c r="A1" s="9" t="s">
        <v>30</v>
      </c>
    </row>
    <row r="2" spans="1:16" ht="15.75" x14ac:dyDescent="0.25">
      <c r="A2" s="9"/>
    </row>
    <row r="3" spans="1:16" ht="18.75" thickBot="1" x14ac:dyDescent="0.3">
      <c r="A3" s="9"/>
      <c r="B3" s="15" t="s">
        <v>101</v>
      </c>
    </row>
    <row r="4" spans="1:16" ht="16.5" customHeight="1" thickTop="1" thickBot="1" x14ac:dyDescent="0.25">
      <c r="B4" s="179"/>
      <c r="C4" s="181" t="s">
        <v>101</v>
      </c>
      <c r="D4" s="193"/>
      <c r="E4" s="194" t="s">
        <v>104</v>
      </c>
      <c r="F4" s="196" t="s">
        <v>254</v>
      </c>
      <c r="H4" s="181" t="s">
        <v>101</v>
      </c>
      <c r="I4" s="193"/>
      <c r="J4" s="194" t="s">
        <v>104</v>
      </c>
      <c r="K4" s="196" t="s">
        <v>256</v>
      </c>
      <c r="M4" s="181" t="s">
        <v>101</v>
      </c>
      <c r="N4" s="193"/>
      <c r="O4" s="194" t="s">
        <v>104</v>
      </c>
      <c r="P4" s="196" t="s">
        <v>211</v>
      </c>
    </row>
    <row r="5" spans="1:16" ht="37.5" customHeight="1" thickTop="1" thickBot="1" x14ac:dyDescent="0.25">
      <c r="B5" s="180"/>
      <c r="C5" s="22" t="s">
        <v>102</v>
      </c>
      <c r="D5" s="22" t="s">
        <v>103</v>
      </c>
      <c r="E5" s="195"/>
      <c r="F5" s="197"/>
      <c r="H5" s="165" t="s">
        <v>102</v>
      </c>
      <c r="I5" s="165" t="s">
        <v>103</v>
      </c>
      <c r="J5" s="195"/>
      <c r="K5" s="197"/>
      <c r="M5" s="165" t="s">
        <v>102</v>
      </c>
      <c r="N5" s="165" t="s">
        <v>103</v>
      </c>
      <c r="O5" s="195"/>
      <c r="P5" s="197"/>
    </row>
    <row r="6" spans="1:16" ht="15.75" thickTop="1" x14ac:dyDescent="0.2">
      <c r="B6" s="89" t="s">
        <v>105</v>
      </c>
      <c r="C6" s="90">
        <f>C7</f>
        <v>516590</v>
      </c>
      <c r="D6" s="90">
        <f>D7</f>
        <v>147023</v>
      </c>
      <c r="E6" s="90">
        <f>E7</f>
        <v>15917</v>
      </c>
      <c r="F6" s="90">
        <f>SUM(C6:E6)</f>
        <v>679530</v>
      </c>
      <c r="H6" s="90">
        <f>H7</f>
        <v>313421</v>
      </c>
      <c r="I6" s="90">
        <f>I7</f>
        <v>91519</v>
      </c>
      <c r="J6" s="90">
        <f>J7</f>
        <v>8639</v>
      </c>
      <c r="K6" s="90">
        <f>SUM(H6:J6)</f>
        <v>413579</v>
      </c>
      <c r="M6" s="90">
        <f>M7</f>
        <v>203169</v>
      </c>
      <c r="N6" s="90">
        <f>N7</f>
        <v>55504</v>
      </c>
      <c r="O6" s="90">
        <f>O7</f>
        <v>7278</v>
      </c>
      <c r="P6" s="90">
        <f>SUM(M6:O6)</f>
        <v>265951</v>
      </c>
    </row>
    <row r="7" spans="1:16" ht="15.75" thickBot="1" x14ac:dyDescent="0.25">
      <c r="B7" s="84" t="s">
        <v>106</v>
      </c>
      <c r="C7" s="80">
        <v>516590</v>
      </c>
      <c r="D7" s="80">
        <v>147023</v>
      </c>
      <c r="E7" s="80">
        <v>15917</v>
      </c>
      <c r="F7" s="80">
        <f t="shared" ref="F7:F19" si="0">SUM(C7:E7)</f>
        <v>679530</v>
      </c>
      <c r="H7" s="80">
        <f t="shared" ref="H7:J10" si="1">C7-M7</f>
        <v>313421</v>
      </c>
      <c r="I7" s="80">
        <f t="shared" si="1"/>
        <v>91519</v>
      </c>
      <c r="J7" s="80">
        <f t="shared" si="1"/>
        <v>8639</v>
      </c>
      <c r="K7" s="80">
        <f t="shared" ref="K7:K17" si="2">SUM(H7:J7)</f>
        <v>413579</v>
      </c>
      <c r="M7" s="80">
        <v>203169</v>
      </c>
      <c r="N7" s="80">
        <v>55504</v>
      </c>
      <c r="O7" s="80">
        <v>7278</v>
      </c>
      <c r="P7" s="80">
        <f t="shared" ref="P7:P17" si="3">SUM(M7:O7)</f>
        <v>265951</v>
      </c>
    </row>
    <row r="8" spans="1:16" ht="16.5" thickTop="1" thickBot="1" x14ac:dyDescent="0.25">
      <c r="B8" s="81" t="s">
        <v>8</v>
      </c>
      <c r="C8" s="76">
        <v>206538</v>
      </c>
      <c r="D8" s="76">
        <v>71280</v>
      </c>
      <c r="E8" s="76">
        <v>-40717</v>
      </c>
      <c r="F8" s="76">
        <f t="shared" si="0"/>
        <v>237101</v>
      </c>
      <c r="H8" s="90">
        <f t="shared" si="1"/>
        <v>149935</v>
      </c>
      <c r="I8" s="90">
        <f t="shared" si="1"/>
        <v>51428</v>
      </c>
      <c r="J8" s="90">
        <f t="shared" si="1"/>
        <v>-21167</v>
      </c>
      <c r="K8" s="76">
        <f t="shared" si="2"/>
        <v>180196</v>
      </c>
      <c r="M8" s="76">
        <v>56603</v>
      </c>
      <c r="N8" s="76">
        <v>19852</v>
      </c>
      <c r="O8" s="76">
        <v>-19550</v>
      </c>
      <c r="P8" s="76">
        <f t="shared" si="3"/>
        <v>56905</v>
      </c>
    </row>
    <row r="9" spans="1:16" ht="16.5" thickTop="1" thickBot="1" x14ac:dyDescent="0.25">
      <c r="B9" s="81" t="s">
        <v>21</v>
      </c>
      <c r="C9" s="76">
        <v>176303</v>
      </c>
      <c r="D9" s="76">
        <v>66823</v>
      </c>
      <c r="E9" s="76">
        <v>-40955</v>
      </c>
      <c r="F9" s="76">
        <f t="shared" si="0"/>
        <v>202171</v>
      </c>
      <c r="H9" s="90">
        <f t="shared" si="1"/>
        <v>135710</v>
      </c>
      <c r="I9" s="90">
        <f t="shared" si="1"/>
        <v>49248</v>
      </c>
      <c r="J9" s="90">
        <f t="shared" si="1"/>
        <v>-20915</v>
      </c>
      <c r="K9" s="76">
        <f t="shared" si="2"/>
        <v>164043</v>
      </c>
      <c r="M9" s="76">
        <v>40593</v>
      </c>
      <c r="N9" s="76">
        <v>17575</v>
      </c>
      <c r="O9" s="76">
        <v>-20040</v>
      </c>
      <c r="P9" s="76">
        <f t="shared" si="3"/>
        <v>38128</v>
      </c>
    </row>
    <row r="10" spans="1:16" ht="16.5" thickTop="1" thickBot="1" x14ac:dyDescent="0.25">
      <c r="B10" s="84" t="s">
        <v>22</v>
      </c>
      <c r="C10" s="80">
        <v>-58021</v>
      </c>
      <c r="D10" s="80">
        <v>-21857</v>
      </c>
      <c r="E10" s="80">
        <v>-2308</v>
      </c>
      <c r="F10" s="80">
        <f t="shared" si="0"/>
        <v>-82186</v>
      </c>
      <c r="H10" s="80">
        <f t="shared" si="1"/>
        <v>-28677</v>
      </c>
      <c r="I10" s="80">
        <f t="shared" si="1"/>
        <v>-10750</v>
      </c>
      <c r="J10" s="80">
        <f t="shared" si="1"/>
        <v>-1157</v>
      </c>
      <c r="K10" s="80">
        <f t="shared" si="2"/>
        <v>-40584</v>
      </c>
      <c r="M10" s="80">
        <v>-29344</v>
      </c>
      <c r="N10" s="80">
        <v>-11107</v>
      </c>
      <c r="O10" s="80">
        <v>-1151</v>
      </c>
      <c r="P10" s="80">
        <f t="shared" si="3"/>
        <v>-41602</v>
      </c>
    </row>
    <row r="11" spans="1:16" ht="16.5" thickTop="1" thickBot="1" x14ac:dyDescent="0.25">
      <c r="B11" s="81" t="s">
        <v>107</v>
      </c>
      <c r="C11" s="76">
        <f>SUM(C9:C10)</f>
        <v>118282</v>
      </c>
      <c r="D11" s="76">
        <f>SUM(D9:D10)</f>
        <v>44966</v>
      </c>
      <c r="E11" s="76">
        <f>SUM(E9:E10)</f>
        <v>-43263</v>
      </c>
      <c r="F11" s="76">
        <f t="shared" si="0"/>
        <v>119985</v>
      </c>
      <c r="H11" s="76">
        <f>SUM(H9:H10)</f>
        <v>107033</v>
      </c>
      <c r="I11" s="76">
        <f>SUM(I9:I10)</f>
        <v>38498</v>
      </c>
      <c r="J11" s="76">
        <f>SUM(J9:J10)</f>
        <v>-22072</v>
      </c>
      <c r="K11" s="76">
        <f t="shared" si="2"/>
        <v>123459</v>
      </c>
      <c r="M11" s="76">
        <f>SUM(M9:M10)</f>
        <v>11249</v>
      </c>
      <c r="N11" s="76">
        <f>SUM(N9:N10)</f>
        <v>6468</v>
      </c>
      <c r="O11" s="76">
        <f>SUM(O9:O10)</f>
        <v>-21191</v>
      </c>
      <c r="P11" s="76">
        <f t="shared" si="3"/>
        <v>-3474</v>
      </c>
    </row>
    <row r="12" spans="1:16" ht="16.5" thickTop="1" thickBot="1" x14ac:dyDescent="0.25">
      <c r="B12" s="84" t="s">
        <v>108</v>
      </c>
      <c r="C12" s="80">
        <v>0</v>
      </c>
      <c r="D12" s="80">
        <v>0</v>
      </c>
      <c r="E12" s="80">
        <v>1084</v>
      </c>
      <c r="F12" s="80">
        <f t="shared" si="0"/>
        <v>1084</v>
      </c>
      <c r="H12" s="80">
        <f>C12-M12</f>
        <v>0</v>
      </c>
      <c r="I12" s="80">
        <f>D12-N12</f>
        <v>0</v>
      </c>
      <c r="J12" s="80">
        <f>E12-O12</f>
        <v>-2025</v>
      </c>
      <c r="K12" s="80">
        <f t="shared" si="2"/>
        <v>-2025</v>
      </c>
      <c r="M12" s="80">
        <v>0</v>
      </c>
      <c r="N12" s="80">
        <v>0</v>
      </c>
      <c r="O12" s="80">
        <v>3109</v>
      </c>
      <c r="P12" s="80">
        <f t="shared" si="3"/>
        <v>3109</v>
      </c>
    </row>
    <row r="13" spans="1:16" ht="16.5" thickTop="1" thickBot="1" x14ac:dyDescent="0.25">
      <c r="B13" s="81" t="s">
        <v>109</v>
      </c>
      <c r="C13" s="76">
        <f>SUM(C11:C12)</f>
        <v>118282</v>
      </c>
      <c r="D13" s="76">
        <f>SUM(D11:D12)</f>
        <v>44966</v>
      </c>
      <c r="E13" s="76">
        <f>SUM(E11:E12)</f>
        <v>-42179</v>
      </c>
      <c r="F13" s="76">
        <f t="shared" si="0"/>
        <v>121069</v>
      </c>
      <c r="H13" s="76">
        <f>SUM(H11:H12)</f>
        <v>107033</v>
      </c>
      <c r="I13" s="76">
        <f>SUM(I11:I12)</f>
        <v>38498</v>
      </c>
      <c r="J13" s="76">
        <f>SUM(J11:J12)</f>
        <v>-24097</v>
      </c>
      <c r="K13" s="76">
        <f t="shared" si="2"/>
        <v>121434</v>
      </c>
      <c r="M13" s="76">
        <f>SUM(M11:M12)</f>
        <v>11249</v>
      </c>
      <c r="N13" s="76">
        <f>SUM(N11:N12)</f>
        <v>6468</v>
      </c>
      <c r="O13" s="76">
        <f>SUM(O11:O12)</f>
        <v>-18082</v>
      </c>
      <c r="P13" s="76">
        <f t="shared" si="3"/>
        <v>-365</v>
      </c>
    </row>
    <row r="14" spans="1:16" ht="16.5" hidden="1" thickTop="1" thickBot="1" x14ac:dyDescent="0.25">
      <c r="B14" s="84" t="s">
        <v>26</v>
      </c>
      <c r="F14" s="80"/>
      <c r="H14" s="80"/>
      <c r="I14" s="80"/>
      <c r="J14" s="80"/>
      <c r="K14" s="80">
        <f t="shared" si="2"/>
        <v>0</v>
      </c>
      <c r="M14" s="80"/>
      <c r="N14" s="80"/>
      <c r="O14" s="80"/>
      <c r="P14" s="80">
        <f t="shared" si="3"/>
        <v>0</v>
      </c>
    </row>
    <row r="15" spans="1:16" ht="16.5" thickTop="1" thickBot="1" x14ac:dyDescent="0.25">
      <c r="B15" s="84" t="s">
        <v>110</v>
      </c>
      <c r="C15" s="80">
        <v>-662</v>
      </c>
      <c r="D15" s="80">
        <v>-421</v>
      </c>
      <c r="E15" s="80">
        <v>-15169</v>
      </c>
      <c r="F15" s="80">
        <f t="shared" si="0"/>
        <v>-16252</v>
      </c>
      <c r="H15" s="80">
        <f t="shared" ref="H15:J16" si="4">C15-M15</f>
        <v>-478</v>
      </c>
      <c r="I15" s="80">
        <f t="shared" si="4"/>
        <v>-45</v>
      </c>
      <c r="J15" s="80">
        <f t="shared" si="4"/>
        <v>-3937</v>
      </c>
      <c r="K15" s="80">
        <f t="shared" si="2"/>
        <v>-4460</v>
      </c>
      <c r="M15" s="80">
        <v>-184</v>
      </c>
      <c r="N15" s="80">
        <v>-376</v>
      </c>
      <c r="O15" s="80">
        <v>-11232</v>
      </c>
      <c r="P15" s="80">
        <f t="shared" si="3"/>
        <v>-11792</v>
      </c>
    </row>
    <row r="16" spans="1:16" ht="16.5" thickTop="1" thickBot="1" x14ac:dyDescent="0.25">
      <c r="B16" s="84" t="s">
        <v>111</v>
      </c>
      <c r="C16" s="80">
        <v>0</v>
      </c>
      <c r="D16" s="80">
        <v>0</v>
      </c>
      <c r="E16" s="80">
        <v>-22546</v>
      </c>
      <c r="F16" s="80">
        <f t="shared" si="0"/>
        <v>-22546</v>
      </c>
      <c r="H16" s="80">
        <f t="shared" si="4"/>
        <v>0</v>
      </c>
      <c r="I16" s="80">
        <f t="shared" si="4"/>
        <v>0</v>
      </c>
      <c r="J16" s="80">
        <f t="shared" si="4"/>
        <v>-23542</v>
      </c>
      <c r="K16" s="80">
        <f t="shared" si="2"/>
        <v>-23542</v>
      </c>
      <c r="M16" s="80">
        <v>0</v>
      </c>
      <c r="N16" s="80">
        <v>0</v>
      </c>
      <c r="O16" s="80">
        <v>996</v>
      </c>
      <c r="P16" s="80">
        <f t="shared" si="3"/>
        <v>996</v>
      </c>
    </row>
    <row r="17" spans="2:16" ht="16.5" thickTop="1" thickBot="1" x14ac:dyDescent="0.25">
      <c r="B17" s="81" t="s">
        <v>112</v>
      </c>
      <c r="C17" s="76">
        <f>SUM(C13:C16)</f>
        <v>117620</v>
      </c>
      <c r="D17" s="76">
        <f>SUM(D13:D16)</f>
        <v>44545</v>
      </c>
      <c r="E17" s="76">
        <f>SUM(E13:E16)</f>
        <v>-79894</v>
      </c>
      <c r="F17" s="76">
        <f t="shared" si="0"/>
        <v>82271</v>
      </c>
      <c r="H17" s="76">
        <f>SUM(H13:H16)</f>
        <v>106555</v>
      </c>
      <c r="I17" s="76">
        <f>SUM(I13:I16)</f>
        <v>38453</v>
      </c>
      <c r="J17" s="76">
        <f>SUM(J13:J16)</f>
        <v>-51576</v>
      </c>
      <c r="K17" s="76">
        <f t="shared" si="2"/>
        <v>93432</v>
      </c>
      <c r="M17" s="76">
        <f>SUM(M13:M16)</f>
        <v>11065</v>
      </c>
      <c r="N17" s="76">
        <f>SUM(N13:N16)</f>
        <v>6092</v>
      </c>
      <c r="O17" s="76">
        <f>SUM(O13:O16)</f>
        <v>-28318</v>
      </c>
      <c r="P17" s="76">
        <f t="shared" si="3"/>
        <v>-11161</v>
      </c>
    </row>
    <row r="18" spans="2:16" ht="16.5" thickTop="1" thickBot="1" x14ac:dyDescent="0.25">
      <c r="B18" s="85"/>
      <c r="C18" s="91"/>
      <c r="D18" s="91"/>
      <c r="E18" s="91"/>
      <c r="F18" s="91"/>
      <c r="H18" s="91"/>
      <c r="I18" s="91"/>
      <c r="J18" s="91"/>
      <c r="K18" s="91"/>
      <c r="M18" s="91"/>
      <c r="N18" s="91"/>
      <c r="O18" s="91"/>
      <c r="P18" s="91"/>
    </row>
    <row r="19" spans="2:16" ht="16.5" thickTop="1" thickBot="1" x14ac:dyDescent="0.25">
      <c r="B19" s="84" t="s">
        <v>113</v>
      </c>
      <c r="C19" s="80">
        <v>416195</v>
      </c>
      <c r="D19" s="80">
        <v>101561</v>
      </c>
      <c r="E19" s="80">
        <v>729</v>
      </c>
      <c r="F19" s="92">
        <f t="shared" si="0"/>
        <v>518485</v>
      </c>
      <c r="H19" s="80">
        <f>C19-M19</f>
        <v>201976</v>
      </c>
      <c r="I19" s="80">
        <f>D19-N19</f>
        <v>7041</v>
      </c>
      <c r="J19" s="80">
        <f>E19-O19</f>
        <v>363</v>
      </c>
      <c r="K19" s="92">
        <f t="shared" ref="K19" si="5">SUM(H19:J19)</f>
        <v>209380</v>
      </c>
      <c r="M19" s="80">
        <v>214219</v>
      </c>
      <c r="N19" s="80">
        <v>94520</v>
      </c>
      <c r="O19" s="80">
        <v>366</v>
      </c>
      <c r="P19" s="92">
        <f t="shared" ref="P19" si="6">SUM(M19:O19)</f>
        <v>309105</v>
      </c>
    </row>
    <row r="20" spans="2:16" ht="16.5" thickTop="1" thickBot="1" x14ac:dyDescent="0.25">
      <c r="B20" s="93"/>
      <c r="C20" s="94"/>
      <c r="D20" s="94"/>
      <c r="E20" s="92"/>
      <c r="F20" s="95"/>
      <c r="H20" s="94"/>
      <c r="I20" s="94"/>
      <c r="J20" s="92"/>
      <c r="K20" s="95"/>
      <c r="M20" s="94"/>
      <c r="N20" s="94"/>
      <c r="O20" s="92"/>
      <c r="P20" s="95"/>
    </row>
    <row r="21" spans="2:16" ht="16.5" thickTop="1" thickBot="1" x14ac:dyDescent="0.25">
      <c r="B21" s="93"/>
      <c r="C21" s="94"/>
      <c r="D21" s="94"/>
      <c r="E21" s="92"/>
      <c r="F21" s="95"/>
      <c r="H21" s="94"/>
      <c r="I21" s="94"/>
      <c r="J21" s="92"/>
      <c r="K21" s="95"/>
      <c r="M21" s="94"/>
      <c r="N21" s="94"/>
      <c r="O21" s="92"/>
      <c r="P21" s="95"/>
    </row>
    <row r="22" spans="2:16" ht="16.5" customHeight="1" thickTop="1" thickBot="1" x14ac:dyDescent="0.25">
      <c r="B22" s="179"/>
      <c r="C22" s="181" t="s">
        <v>101</v>
      </c>
      <c r="D22" s="193"/>
      <c r="E22" s="194" t="s">
        <v>104</v>
      </c>
      <c r="F22" s="196" t="s">
        <v>255</v>
      </c>
      <c r="H22" s="181" t="s">
        <v>101</v>
      </c>
      <c r="I22" s="193"/>
      <c r="J22" s="194" t="s">
        <v>104</v>
      </c>
      <c r="K22" s="196" t="s">
        <v>257</v>
      </c>
      <c r="M22" s="181" t="s">
        <v>101</v>
      </c>
      <c r="N22" s="193"/>
      <c r="O22" s="194" t="s">
        <v>104</v>
      </c>
      <c r="P22" s="196" t="s">
        <v>202</v>
      </c>
    </row>
    <row r="23" spans="2:16" ht="37.5" customHeight="1" thickTop="1" thickBot="1" x14ac:dyDescent="0.25">
      <c r="B23" s="180"/>
      <c r="C23" s="161" t="s">
        <v>102</v>
      </c>
      <c r="D23" s="161" t="s">
        <v>103</v>
      </c>
      <c r="E23" s="195"/>
      <c r="F23" s="197"/>
      <c r="H23" s="165" t="s">
        <v>102</v>
      </c>
      <c r="I23" s="165" t="s">
        <v>103</v>
      </c>
      <c r="J23" s="195"/>
      <c r="K23" s="197"/>
      <c r="M23" s="165" t="s">
        <v>102</v>
      </c>
      <c r="N23" s="165" t="s">
        <v>103</v>
      </c>
      <c r="O23" s="195"/>
      <c r="P23" s="197"/>
    </row>
    <row r="24" spans="2:16" ht="15.75" thickTop="1" x14ac:dyDescent="0.2">
      <c r="B24" s="96" t="s">
        <v>105</v>
      </c>
      <c r="C24" s="90">
        <f>C25</f>
        <v>494393</v>
      </c>
      <c r="D24" s="90">
        <f>D25</f>
        <v>130648</v>
      </c>
      <c r="E24" s="90">
        <f>E25</f>
        <v>14833</v>
      </c>
      <c r="F24" s="90">
        <f>SUM(C24:E24)</f>
        <v>639874</v>
      </c>
      <c r="G24" s="162"/>
      <c r="H24" s="90">
        <f>H25</f>
        <v>299710</v>
      </c>
      <c r="I24" s="90">
        <f>I25</f>
        <v>84338</v>
      </c>
      <c r="J24" s="90">
        <f>J25</f>
        <v>8612</v>
      </c>
      <c r="K24" s="90">
        <f>SUM(H24:J24)</f>
        <v>392660</v>
      </c>
      <c r="L24" s="120"/>
      <c r="M24" s="90">
        <f>M25</f>
        <v>194683</v>
      </c>
      <c r="N24" s="90">
        <f>N25</f>
        <v>46310</v>
      </c>
      <c r="O24" s="90">
        <f>O25</f>
        <v>6221</v>
      </c>
      <c r="P24" s="90">
        <f>SUM(M24:O24)</f>
        <v>247214</v>
      </c>
    </row>
    <row r="25" spans="2:16" ht="15.75" thickBot="1" x14ac:dyDescent="0.25">
      <c r="B25" s="97" t="s">
        <v>106</v>
      </c>
      <c r="C25" s="80">
        <v>494393</v>
      </c>
      <c r="D25" s="80">
        <v>130648</v>
      </c>
      <c r="E25" s="80">
        <v>14833</v>
      </c>
      <c r="F25" s="80">
        <f t="shared" ref="F25:F35" si="7">SUM(C25:E25)</f>
        <v>639874</v>
      </c>
      <c r="G25" s="135"/>
      <c r="H25" s="80">
        <f t="shared" ref="H25:J28" si="8">C25-M25</f>
        <v>299710</v>
      </c>
      <c r="I25" s="80">
        <f t="shared" si="8"/>
        <v>84338</v>
      </c>
      <c r="J25" s="80">
        <f t="shared" si="8"/>
        <v>8612</v>
      </c>
      <c r="K25" s="80">
        <f t="shared" ref="K25:K35" si="9">SUM(H25:J25)</f>
        <v>392660</v>
      </c>
      <c r="L25" s="100"/>
      <c r="M25" s="80">
        <v>194683</v>
      </c>
      <c r="N25" s="80">
        <v>46310</v>
      </c>
      <c r="O25" s="80">
        <v>6221</v>
      </c>
      <c r="P25" s="80">
        <f t="shared" ref="P25:P35" si="10">SUM(M25:O25)</f>
        <v>247214</v>
      </c>
    </row>
    <row r="26" spans="2:16" ht="16.5" thickTop="1" thickBot="1" x14ac:dyDescent="0.25">
      <c r="B26" s="81" t="s">
        <v>8</v>
      </c>
      <c r="C26" s="76">
        <v>188505</v>
      </c>
      <c r="D26" s="76">
        <v>63038</v>
      </c>
      <c r="E26" s="76">
        <v>-38215</v>
      </c>
      <c r="F26" s="76">
        <f t="shared" si="7"/>
        <v>213328</v>
      </c>
      <c r="G26" s="162"/>
      <c r="H26" s="90">
        <f t="shared" si="8"/>
        <v>136109</v>
      </c>
      <c r="I26" s="90">
        <f t="shared" si="8"/>
        <v>45522</v>
      </c>
      <c r="J26" s="90">
        <f t="shared" si="8"/>
        <v>-19726</v>
      </c>
      <c r="K26" s="76">
        <f t="shared" si="9"/>
        <v>161905</v>
      </c>
      <c r="L26" s="121"/>
      <c r="M26" s="76">
        <v>52396</v>
      </c>
      <c r="N26" s="76">
        <v>17516</v>
      </c>
      <c r="O26" s="76">
        <v>-18489</v>
      </c>
      <c r="P26" s="76">
        <f t="shared" si="10"/>
        <v>51423</v>
      </c>
    </row>
    <row r="27" spans="2:16" ht="16.5" thickTop="1" thickBot="1" x14ac:dyDescent="0.25">
      <c r="B27" s="81" t="s">
        <v>21</v>
      </c>
      <c r="C27" s="76">
        <v>146755</v>
      </c>
      <c r="D27" s="76">
        <v>56479</v>
      </c>
      <c r="E27" s="76">
        <v>-38945</v>
      </c>
      <c r="F27" s="76">
        <f t="shared" si="7"/>
        <v>164289</v>
      </c>
      <c r="G27" s="162"/>
      <c r="H27" s="90">
        <f t="shared" si="8"/>
        <v>115770</v>
      </c>
      <c r="I27" s="90">
        <f t="shared" si="8"/>
        <v>42054</v>
      </c>
      <c r="J27" s="90">
        <f t="shared" si="8"/>
        <v>-20083</v>
      </c>
      <c r="K27" s="76">
        <f t="shared" si="9"/>
        <v>137741</v>
      </c>
      <c r="L27" s="121"/>
      <c r="M27" s="76">
        <v>30985</v>
      </c>
      <c r="N27" s="76">
        <v>14425</v>
      </c>
      <c r="O27" s="76">
        <v>-18862</v>
      </c>
      <c r="P27" s="76">
        <f t="shared" si="10"/>
        <v>26548</v>
      </c>
    </row>
    <row r="28" spans="2:16" ht="16.5" thickTop="1" thickBot="1" x14ac:dyDescent="0.25">
      <c r="B28" s="84" t="s">
        <v>22</v>
      </c>
      <c r="C28" s="80">
        <v>-51849</v>
      </c>
      <c r="D28" s="80">
        <v>-19046</v>
      </c>
      <c r="E28" s="25">
        <v>-1957</v>
      </c>
      <c r="F28" s="80">
        <f t="shared" si="7"/>
        <v>-72852</v>
      </c>
      <c r="G28" s="162"/>
      <c r="H28" s="80">
        <f t="shared" si="8"/>
        <v>-26365</v>
      </c>
      <c r="I28" s="80">
        <f t="shared" si="8"/>
        <v>-9883</v>
      </c>
      <c r="J28" s="80">
        <f t="shared" si="8"/>
        <v>-1007</v>
      </c>
      <c r="K28" s="80">
        <f t="shared" si="9"/>
        <v>-37255</v>
      </c>
      <c r="L28" s="100"/>
      <c r="M28" s="80">
        <v>-25484</v>
      </c>
      <c r="N28" s="80">
        <v>-9163</v>
      </c>
      <c r="O28" s="25">
        <v>-950</v>
      </c>
      <c r="P28" s="80">
        <f t="shared" si="10"/>
        <v>-35597</v>
      </c>
    </row>
    <row r="29" spans="2:16" ht="16.5" thickTop="1" thickBot="1" x14ac:dyDescent="0.25">
      <c r="B29" s="81" t="s">
        <v>107</v>
      </c>
      <c r="C29" s="76">
        <f>SUM(C27:C28)</f>
        <v>94906</v>
      </c>
      <c r="D29" s="76">
        <f>SUM(D27:D28)</f>
        <v>37433</v>
      </c>
      <c r="E29" s="76">
        <f>SUM(E27:E28)</f>
        <v>-40902</v>
      </c>
      <c r="F29" s="76">
        <f t="shared" si="7"/>
        <v>91437</v>
      </c>
      <c r="G29" s="162"/>
      <c r="H29" s="76">
        <f>SUM(H27:H28)</f>
        <v>89405</v>
      </c>
      <c r="I29" s="76">
        <f>SUM(I27:I28)</f>
        <v>32171</v>
      </c>
      <c r="J29" s="76">
        <f>SUM(J27:J28)</f>
        <v>-21090</v>
      </c>
      <c r="K29" s="76">
        <f t="shared" si="9"/>
        <v>100486</v>
      </c>
      <c r="L29" s="121"/>
      <c r="M29" s="76">
        <f>SUM(M27:M28)</f>
        <v>5501</v>
      </c>
      <c r="N29" s="76">
        <f>SUM(N27:N28)</f>
        <v>5262</v>
      </c>
      <c r="O29" s="76">
        <f>SUM(O27:O28)</f>
        <v>-19812</v>
      </c>
      <c r="P29" s="76">
        <f t="shared" si="10"/>
        <v>-9049</v>
      </c>
    </row>
    <row r="30" spans="2:16" ht="16.5" thickTop="1" thickBot="1" x14ac:dyDescent="0.25">
      <c r="B30" s="84" t="s">
        <v>108</v>
      </c>
      <c r="C30" s="80">
        <v>0</v>
      </c>
      <c r="D30" s="80">
        <v>0</v>
      </c>
      <c r="E30" s="80">
        <v>86</v>
      </c>
      <c r="F30" s="80">
        <f t="shared" si="7"/>
        <v>86</v>
      </c>
      <c r="G30" s="27"/>
      <c r="H30" s="80">
        <f>C30-M30</f>
        <v>0</v>
      </c>
      <c r="I30" s="80">
        <f>D30-N30</f>
        <v>0</v>
      </c>
      <c r="J30" s="80">
        <f>E30-O30</f>
        <v>229</v>
      </c>
      <c r="K30" s="80">
        <f t="shared" si="9"/>
        <v>229</v>
      </c>
      <c r="L30" s="100"/>
      <c r="M30" s="80">
        <v>0</v>
      </c>
      <c r="N30" s="80">
        <v>0</v>
      </c>
      <c r="O30" s="80">
        <v>-143</v>
      </c>
      <c r="P30" s="80">
        <f t="shared" si="10"/>
        <v>-143</v>
      </c>
    </row>
    <row r="31" spans="2:16" ht="16.5" thickTop="1" thickBot="1" x14ac:dyDescent="0.25">
      <c r="B31" s="81" t="s">
        <v>109</v>
      </c>
      <c r="C31" s="76">
        <f>SUM(C29:C30)</f>
        <v>94906</v>
      </c>
      <c r="D31" s="76">
        <f>SUM(D29:D30)</f>
        <v>37433</v>
      </c>
      <c r="E31" s="76">
        <f>SUM(E29:E30)</f>
        <v>-40816</v>
      </c>
      <c r="F31" s="76">
        <f t="shared" si="7"/>
        <v>91523</v>
      </c>
      <c r="G31" s="162"/>
      <c r="H31" s="76">
        <f>SUM(H29:H30)</f>
        <v>89405</v>
      </c>
      <c r="I31" s="76">
        <f>SUM(I29:I30)</f>
        <v>32171</v>
      </c>
      <c r="J31" s="76">
        <f>SUM(J29:J30)</f>
        <v>-20861</v>
      </c>
      <c r="K31" s="76">
        <f t="shared" si="9"/>
        <v>100715</v>
      </c>
      <c r="L31" s="121"/>
      <c r="M31" s="76">
        <f>SUM(M29:M30)</f>
        <v>5501</v>
      </c>
      <c r="N31" s="76">
        <f>SUM(N29:N30)</f>
        <v>5262</v>
      </c>
      <c r="O31" s="76">
        <f>SUM(O29:O30)</f>
        <v>-19955</v>
      </c>
      <c r="P31" s="76">
        <f t="shared" si="10"/>
        <v>-9192</v>
      </c>
    </row>
    <row r="32" spans="2:16" ht="16.5" thickTop="1" thickBot="1" x14ac:dyDescent="0.25">
      <c r="B32" s="103" t="s">
        <v>154</v>
      </c>
      <c r="C32" s="80">
        <v>0</v>
      </c>
      <c r="D32" s="80">
        <v>0</v>
      </c>
      <c r="E32" s="80">
        <v>-61</v>
      </c>
      <c r="F32" s="80">
        <f t="shared" si="7"/>
        <v>-61</v>
      </c>
      <c r="G32" s="162"/>
      <c r="H32" s="80">
        <f t="shared" ref="H32:J34" si="11">C32-M32</f>
        <v>0</v>
      </c>
      <c r="I32" s="80">
        <f t="shared" si="11"/>
        <v>0</v>
      </c>
      <c r="J32" s="80">
        <f t="shared" si="11"/>
        <v>106</v>
      </c>
      <c r="K32" s="80">
        <f t="shared" si="9"/>
        <v>106</v>
      </c>
      <c r="L32" s="100"/>
      <c r="M32" s="80">
        <v>0</v>
      </c>
      <c r="N32" s="80">
        <v>0</v>
      </c>
      <c r="O32" s="80">
        <v>-167</v>
      </c>
      <c r="P32" s="80">
        <f t="shared" si="10"/>
        <v>-167</v>
      </c>
    </row>
    <row r="33" spans="2:16" ht="16.5" thickTop="1" thickBot="1" x14ac:dyDescent="0.25">
      <c r="B33" s="84" t="s">
        <v>110</v>
      </c>
      <c r="C33" s="80">
        <v>-770</v>
      </c>
      <c r="D33" s="80">
        <v>-472</v>
      </c>
      <c r="E33" s="80">
        <v>-5356</v>
      </c>
      <c r="F33" s="80">
        <f t="shared" si="7"/>
        <v>-6598</v>
      </c>
      <c r="G33" s="135"/>
      <c r="H33" s="80">
        <f t="shared" si="11"/>
        <v>-517</v>
      </c>
      <c r="I33" s="80">
        <f t="shared" si="11"/>
        <v>-266</v>
      </c>
      <c r="J33" s="80">
        <f t="shared" si="11"/>
        <v>336</v>
      </c>
      <c r="K33" s="80">
        <f t="shared" si="9"/>
        <v>-447</v>
      </c>
      <c r="L33" s="100"/>
      <c r="M33" s="80">
        <v>-253</v>
      </c>
      <c r="N33" s="80">
        <v>-206</v>
      </c>
      <c r="O33" s="80">
        <v>-5692</v>
      </c>
      <c r="P33" s="80">
        <f t="shared" si="10"/>
        <v>-6151</v>
      </c>
    </row>
    <row r="34" spans="2:16" ht="16.5" thickTop="1" thickBot="1" x14ac:dyDescent="0.25">
      <c r="B34" s="84" t="s">
        <v>111</v>
      </c>
      <c r="C34" s="80">
        <v>0</v>
      </c>
      <c r="D34" s="80">
        <v>0</v>
      </c>
      <c r="E34" s="80">
        <v>-13486</v>
      </c>
      <c r="F34" s="80">
        <f t="shared" si="7"/>
        <v>-13486</v>
      </c>
      <c r="G34" s="162"/>
      <c r="H34" s="80">
        <f t="shared" si="11"/>
        <v>0</v>
      </c>
      <c r="I34" s="80">
        <f t="shared" si="11"/>
        <v>0</v>
      </c>
      <c r="J34" s="80">
        <f t="shared" si="11"/>
        <v>-15552</v>
      </c>
      <c r="K34" s="80">
        <f t="shared" si="9"/>
        <v>-15552</v>
      </c>
      <c r="L34" s="100"/>
      <c r="M34" s="80">
        <v>0</v>
      </c>
      <c r="N34" s="80">
        <v>0</v>
      </c>
      <c r="O34" s="80">
        <v>2066</v>
      </c>
      <c r="P34" s="80">
        <f t="shared" si="10"/>
        <v>2066</v>
      </c>
    </row>
    <row r="35" spans="2:16" ht="16.5" thickTop="1" thickBot="1" x14ac:dyDescent="0.25">
      <c r="B35" s="81" t="s">
        <v>112</v>
      </c>
      <c r="C35" s="76">
        <f>SUM(C31:C34)</f>
        <v>94136</v>
      </c>
      <c r="D35" s="76">
        <f>SUM(D31:D34)</f>
        <v>36961</v>
      </c>
      <c r="E35" s="76">
        <f>SUM(E31:E34)</f>
        <v>-59719</v>
      </c>
      <c r="F35" s="76">
        <f t="shared" si="7"/>
        <v>71378</v>
      </c>
      <c r="G35" s="162"/>
      <c r="H35" s="76">
        <f>SUM(H31:H34)</f>
        <v>88888</v>
      </c>
      <c r="I35" s="76">
        <f>SUM(I31:I34)</f>
        <v>31905</v>
      </c>
      <c r="J35" s="76">
        <f>SUM(J31:J34)</f>
        <v>-35971</v>
      </c>
      <c r="K35" s="76">
        <f t="shared" si="9"/>
        <v>84822</v>
      </c>
      <c r="L35" s="122"/>
      <c r="M35" s="76">
        <f>SUM(M31:M34)</f>
        <v>5248</v>
      </c>
      <c r="N35" s="76">
        <f>SUM(N31:N34)</f>
        <v>5056</v>
      </c>
      <c r="O35" s="76">
        <f>SUM(O31:O34)</f>
        <v>-23748</v>
      </c>
      <c r="P35" s="76">
        <f t="shared" si="10"/>
        <v>-13444</v>
      </c>
    </row>
    <row r="36" spans="2:16" ht="16.5" thickTop="1" thickBot="1" x14ac:dyDescent="0.25">
      <c r="B36" s="85"/>
      <c r="C36" s="91"/>
      <c r="D36" s="91"/>
      <c r="E36" s="91"/>
      <c r="F36" s="91"/>
      <c r="G36" s="135"/>
      <c r="H36" s="91"/>
      <c r="I36" s="91"/>
      <c r="J36" s="91"/>
      <c r="K36" s="91"/>
      <c r="L36" s="122"/>
      <c r="M36" s="91"/>
      <c r="N36" s="91"/>
      <c r="O36" s="91"/>
      <c r="P36" s="91"/>
    </row>
    <row r="37" spans="2:16" ht="16.5" thickTop="1" thickBot="1" x14ac:dyDescent="0.25">
      <c r="B37" s="84" t="s">
        <v>113</v>
      </c>
      <c r="C37" s="92">
        <v>160271</v>
      </c>
      <c r="D37" s="92">
        <v>39758</v>
      </c>
      <c r="E37" s="92">
        <v>789</v>
      </c>
      <c r="F37" s="92">
        <f t="shared" ref="F37" si="12">SUM(C37:E37)</f>
        <v>200818</v>
      </c>
      <c r="G37" s="135"/>
      <c r="H37" s="80">
        <f>C37-M37</f>
        <v>35797</v>
      </c>
      <c r="I37" s="80">
        <f>D37-N37</f>
        <v>20017</v>
      </c>
      <c r="J37" s="80">
        <f>E37-O37</f>
        <v>621.80866666666668</v>
      </c>
      <c r="K37" s="92">
        <f t="shared" ref="K37" si="13">SUM(H37:J37)</f>
        <v>56435.808666666664</v>
      </c>
      <c r="L37" s="100"/>
      <c r="M37" s="92">
        <v>124474</v>
      </c>
      <c r="N37" s="92">
        <v>19741</v>
      </c>
      <c r="O37" s="92">
        <v>167.19133333333332</v>
      </c>
      <c r="P37" s="92">
        <f t="shared" ref="P37" si="14">SUM(M37:O37)</f>
        <v>144382.19133333332</v>
      </c>
    </row>
    <row r="38" spans="2:16" ht="15.75" thickTop="1" x14ac:dyDescent="0.2">
      <c r="B38" s="98"/>
      <c r="C38" s="99"/>
      <c r="D38" s="99"/>
      <c r="E38" s="99"/>
      <c r="F38" s="99"/>
      <c r="H38" s="99"/>
      <c r="I38" s="99"/>
      <c r="J38" s="99"/>
      <c r="K38" s="99"/>
      <c r="M38" s="99"/>
      <c r="N38" s="99"/>
      <c r="O38" s="99"/>
      <c r="P38" s="99"/>
    </row>
    <row r="39" spans="2:16" x14ac:dyDescent="0.2">
      <c r="B39" s="21"/>
      <c r="C39" s="27"/>
      <c r="D39" s="27"/>
      <c r="E39" s="27"/>
      <c r="F39" s="27"/>
      <c r="H39" s="27"/>
      <c r="I39" s="27"/>
      <c r="J39" s="27"/>
      <c r="K39" s="27"/>
      <c r="M39" s="27"/>
      <c r="N39" s="27"/>
      <c r="O39" s="27"/>
      <c r="P39" s="27"/>
    </row>
    <row r="40" spans="2:16" x14ac:dyDescent="0.2">
      <c r="B40" s="21"/>
      <c r="C40" s="27"/>
      <c r="D40" s="27"/>
      <c r="E40" s="27"/>
      <c r="F40" s="27"/>
      <c r="H40" s="27"/>
      <c r="I40" s="27"/>
      <c r="J40" s="27"/>
      <c r="K40" s="27"/>
      <c r="M40" s="27"/>
      <c r="N40" s="27"/>
      <c r="O40" s="27"/>
      <c r="P40" s="27"/>
    </row>
    <row r="41" spans="2:16" x14ac:dyDescent="0.2">
      <c r="F41" s="135"/>
      <c r="K41" s="135"/>
      <c r="P41" s="135"/>
    </row>
    <row r="42" spans="2:16" x14ac:dyDescent="0.2">
      <c r="F42" s="135"/>
      <c r="K42" s="135"/>
      <c r="P42" s="135"/>
    </row>
    <row r="43" spans="2:16" x14ac:dyDescent="0.2">
      <c r="F43" s="135"/>
      <c r="K43" s="135"/>
      <c r="P43" s="135"/>
    </row>
    <row r="44" spans="2:16" x14ac:dyDescent="0.2">
      <c r="F44" s="135"/>
      <c r="K44" s="135"/>
      <c r="P44" s="135"/>
    </row>
    <row r="45" spans="2:16" x14ac:dyDescent="0.2">
      <c r="F45" s="135"/>
      <c r="K45" s="135"/>
      <c r="P45" s="135"/>
    </row>
    <row r="46" spans="2:16" x14ac:dyDescent="0.2">
      <c r="F46" s="135"/>
      <c r="K46" s="135"/>
      <c r="P46" s="135"/>
    </row>
  </sheetData>
  <mergeCells count="20">
    <mergeCell ref="B4:B5"/>
    <mergeCell ref="F4:F5"/>
    <mergeCell ref="B22:B23"/>
    <mergeCell ref="F22:F23"/>
    <mergeCell ref="C4:D4"/>
    <mergeCell ref="E4:E5"/>
    <mergeCell ref="C22:D22"/>
    <mergeCell ref="E22:E23"/>
    <mergeCell ref="H4:I4"/>
    <mergeCell ref="J4:J5"/>
    <mergeCell ref="K4:K5"/>
    <mergeCell ref="H22:I22"/>
    <mergeCell ref="J22:J23"/>
    <mergeCell ref="K22:K23"/>
    <mergeCell ref="M4:N4"/>
    <mergeCell ref="O4:O5"/>
    <mergeCell ref="P4:P5"/>
    <mergeCell ref="M22:N22"/>
    <mergeCell ref="O22:O23"/>
    <mergeCell ref="P22:P23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25"/>
  <sheetViews>
    <sheetView showGridLines="0" zoomScaleNormal="100" workbookViewId="0">
      <selection activeCell="C12" sqref="C12"/>
    </sheetView>
  </sheetViews>
  <sheetFormatPr defaultRowHeight="15.75" outlineLevelCol="1" x14ac:dyDescent="0.25"/>
  <cols>
    <col min="2" max="2" width="55.25" style="21" customWidth="1"/>
    <col min="3" max="6" width="11.5" style="27" customWidth="1"/>
    <col min="7" max="7" width="15.125" style="27" customWidth="1"/>
    <col min="8" max="8" width="17.125" style="27" customWidth="1"/>
    <col min="9" max="9" width="3.625" style="27" customWidth="1"/>
    <col min="10" max="13" width="11.5" style="27" customWidth="1"/>
    <col min="14" max="14" width="15.125" style="27" customWidth="1"/>
    <col min="15" max="15" width="17.125" style="27" customWidth="1"/>
    <col min="16" max="16" width="3.625" style="27" hidden="1" customWidth="1" outlineLevel="1"/>
    <col min="17" max="20" width="11.5" style="27" hidden="1" customWidth="1" outlineLevel="1"/>
    <col min="21" max="21" width="15.125" style="27" hidden="1" customWidth="1" outlineLevel="1"/>
    <col min="22" max="22" width="17.125" style="27" hidden="1" customWidth="1" outlineLevel="1"/>
    <col min="23" max="23" width="9" collapsed="1"/>
  </cols>
  <sheetData>
    <row r="1" spans="1:22" x14ac:dyDescent="0.25">
      <c r="A1" s="9" t="s">
        <v>30</v>
      </c>
    </row>
    <row r="3" spans="1:22" ht="18.75" thickBot="1" x14ac:dyDescent="0.3">
      <c r="B3" s="15" t="s">
        <v>229</v>
      </c>
    </row>
    <row r="4" spans="1:22" ht="17.25" customHeight="1" thickTop="1" thickBot="1" x14ac:dyDescent="0.3">
      <c r="B4" s="179"/>
      <c r="C4" s="181" t="s">
        <v>229</v>
      </c>
      <c r="D4" s="182"/>
      <c r="E4" s="182"/>
      <c r="F4" s="193"/>
      <c r="G4" s="194" t="s">
        <v>230</v>
      </c>
      <c r="H4" s="196" t="s">
        <v>254</v>
      </c>
      <c r="J4" s="181" t="s">
        <v>229</v>
      </c>
      <c r="K4" s="182"/>
      <c r="L4" s="182"/>
      <c r="M4" s="193"/>
      <c r="N4" s="194" t="s">
        <v>230</v>
      </c>
      <c r="O4" s="196" t="s">
        <v>258</v>
      </c>
      <c r="Q4" s="181" t="s">
        <v>229</v>
      </c>
      <c r="R4" s="182"/>
      <c r="S4" s="182"/>
      <c r="T4" s="193"/>
      <c r="U4" s="194" t="s">
        <v>230</v>
      </c>
      <c r="V4" s="196" t="s">
        <v>211</v>
      </c>
    </row>
    <row r="5" spans="1:22" ht="28.5" customHeight="1" thickTop="1" thickBot="1" x14ac:dyDescent="0.3">
      <c r="B5" s="180"/>
      <c r="C5" s="161" t="s">
        <v>116</v>
      </c>
      <c r="D5" s="161" t="s">
        <v>117</v>
      </c>
      <c r="E5" s="161" t="s">
        <v>118</v>
      </c>
      <c r="F5" s="161" t="s">
        <v>119</v>
      </c>
      <c r="G5" s="195"/>
      <c r="H5" s="197"/>
      <c r="J5" s="165" t="s">
        <v>116</v>
      </c>
      <c r="K5" s="165" t="s">
        <v>117</v>
      </c>
      <c r="L5" s="165" t="s">
        <v>118</v>
      </c>
      <c r="M5" s="165" t="s">
        <v>119</v>
      </c>
      <c r="N5" s="195"/>
      <c r="O5" s="197"/>
      <c r="Q5" s="165" t="s">
        <v>116</v>
      </c>
      <c r="R5" s="165" t="s">
        <v>117</v>
      </c>
      <c r="S5" s="165" t="s">
        <v>118</v>
      </c>
      <c r="T5" s="165" t="s">
        <v>119</v>
      </c>
      <c r="U5" s="195"/>
      <c r="V5" s="197"/>
    </row>
    <row r="6" spans="1:22" ht="16.5" thickTop="1" x14ac:dyDescent="0.25">
      <c r="B6" s="89" t="s">
        <v>105</v>
      </c>
      <c r="C6" s="90">
        <f>SUM(C7:C8)</f>
        <v>422081</v>
      </c>
      <c r="D6" s="90">
        <f t="shared" ref="D6:G6" si="0">SUM(D7:D8)</f>
        <v>158512</v>
      </c>
      <c r="E6" s="90">
        <f t="shared" si="0"/>
        <v>55213</v>
      </c>
      <c r="F6" s="90">
        <f t="shared" si="0"/>
        <v>44147</v>
      </c>
      <c r="G6" s="90">
        <f t="shared" si="0"/>
        <v>-423</v>
      </c>
      <c r="H6" s="90">
        <f t="shared" ref="H6:H13" si="1">SUM(C6:G6)</f>
        <v>679530</v>
      </c>
      <c r="I6" s="162"/>
      <c r="J6" s="90">
        <f>SUM(J7:J8)</f>
        <v>247980</v>
      </c>
      <c r="K6" s="90">
        <f t="shared" ref="K6:N6" si="2">SUM(K7:K8)</f>
        <v>104390</v>
      </c>
      <c r="L6" s="90">
        <f t="shared" si="2"/>
        <v>36521</v>
      </c>
      <c r="M6" s="90">
        <f t="shared" si="2"/>
        <v>24939</v>
      </c>
      <c r="N6" s="90">
        <f t="shared" si="2"/>
        <v>-251</v>
      </c>
      <c r="O6" s="90">
        <f t="shared" ref="O6:O13" si="3">SUM(J6:N6)</f>
        <v>413579</v>
      </c>
      <c r="P6" s="162"/>
      <c r="Q6" s="90">
        <f>SUM(Q7:Q8)</f>
        <v>174101</v>
      </c>
      <c r="R6" s="90">
        <f t="shared" ref="R6:U6" si="4">SUM(R7:R8)</f>
        <v>54122</v>
      </c>
      <c r="S6" s="90">
        <f t="shared" si="4"/>
        <v>18692</v>
      </c>
      <c r="T6" s="90">
        <f t="shared" si="4"/>
        <v>19208</v>
      </c>
      <c r="U6" s="90">
        <f t="shared" si="4"/>
        <v>-172</v>
      </c>
      <c r="V6" s="90">
        <f t="shared" ref="V6:V13" si="5">SUM(Q6:U6)</f>
        <v>265951</v>
      </c>
    </row>
    <row r="7" spans="1:22" ht="16.5" thickBot="1" x14ac:dyDescent="0.3">
      <c r="B7" s="84" t="s">
        <v>106</v>
      </c>
      <c r="C7" s="80">
        <v>421658</v>
      </c>
      <c r="D7" s="80">
        <v>158512</v>
      </c>
      <c r="E7" s="80">
        <v>55213</v>
      </c>
      <c r="F7" s="80">
        <v>44147</v>
      </c>
      <c r="G7" s="80">
        <v>0</v>
      </c>
      <c r="H7" s="80">
        <f t="shared" si="1"/>
        <v>679530</v>
      </c>
      <c r="I7" s="135"/>
      <c r="J7" s="80">
        <f>C7-Q7</f>
        <v>247729</v>
      </c>
      <c r="K7" s="80">
        <f t="shared" ref="K7:N11" si="6">D7-R7</f>
        <v>104390</v>
      </c>
      <c r="L7" s="80">
        <f t="shared" si="6"/>
        <v>36521</v>
      </c>
      <c r="M7" s="80">
        <f t="shared" si="6"/>
        <v>24939</v>
      </c>
      <c r="N7" s="80">
        <f t="shared" si="6"/>
        <v>0</v>
      </c>
      <c r="O7" s="80">
        <f t="shared" si="3"/>
        <v>413579</v>
      </c>
      <c r="P7" s="135"/>
      <c r="Q7" s="80">
        <v>173929</v>
      </c>
      <c r="R7" s="80">
        <v>54122</v>
      </c>
      <c r="S7" s="80">
        <v>18692</v>
      </c>
      <c r="T7" s="80">
        <v>19208</v>
      </c>
      <c r="U7" s="80">
        <v>0</v>
      </c>
      <c r="V7" s="80">
        <f t="shared" si="5"/>
        <v>265951</v>
      </c>
    </row>
    <row r="8" spans="1:22" ht="17.25" thickTop="1" thickBot="1" x14ac:dyDescent="0.3">
      <c r="B8" s="84" t="s">
        <v>235</v>
      </c>
      <c r="C8" s="80">
        <v>423</v>
      </c>
      <c r="D8" s="80">
        <v>0</v>
      </c>
      <c r="E8" s="80">
        <v>0</v>
      </c>
      <c r="F8" s="80">
        <v>0</v>
      </c>
      <c r="G8" s="80">
        <v>-423</v>
      </c>
      <c r="H8" s="80">
        <f t="shared" si="1"/>
        <v>0</v>
      </c>
      <c r="I8" s="135"/>
      <c r="J8" s="80">
        <f>C8-Q8</f>
        <v>251</v>
      </c>
      <c r="K8" s="80">
        <f t="shared" si="6"/>
        <v>0</v>
      </c>
      <c r="L8" s="80">
        <f t="shared" si="6"/>
        <v>0</v>
      </c>
      <c r="M8" s="80">
        <f t="shared" si="6"/>
        <v>0</v>
      </c>
      <c r="N8" s="80">
        <f t="shared" si="6"/>
        <v>-251</v>
      </c>
      <c r="O8" s="80">
        <f t="shared" si="3"/>
        <v>0</v>
      </c>
      <c r="P8" s="135"/>
      <c r="Q8" s="80">
        <v>172</v>
      </c>
      <c r="R8" s="80">
        <v>0</v>
      </c>
      <c r="S8" s="80">
        <v>0</v>
      </c>
      <c r="T8" s="80">
        <v>0</v>
      </c>
      <c r="U8" s="80">
        <v>-172</v>
      </c>
      <c r="V8" s="80">
        <f t="shared" si="5"/>
        <v>0</v>
      </c>
    </row>
    <row r="9" spans="1:22" ht="17.25" thickTop="1" thickBot="1" x14ac:dyDescent="0.3">
      <c r="B9" s="81" t="s">
        <v>8</v>
      </c>
      <c r="C9" s="76">
        <v>138987</v>
      </c>
      <c r="D9" s="76">
        <v>56306</v>
      </c>
      <c r="E9" s="76">
        <v>24411</v>
      </c>
      <c r="F9" s="76">
        <v>17400</v>
      </c>
      <c r="G9" s="76">
        <v>-3</v>
      </c>
      <c r="H9" s="76">
        <f t="shared" si="1"/>
        <v>237101</v>
      </c>
      <c r="I9" s="162"/>
      <c r="J9" s="76">
        <f t="shared" ref="J9:J11" si="7">C9-Q9</f>
        <v>102827</v>
      </c>
      <c r="K9" s="76">
        <f t="shared" si="6"/>
        <v>46974</v>
      </c>
      <c r="L9" s="76">
        <f t="shared" si="6"/>
        <v>19368</v>
      </c>
      <c r="M9" s="76">
        <f t="shared" si="6"/>
        <v>11030</v>
      </c>
      <c r="N9" s="76">
        <f t="shared" si="6"/>
        <v>-3</v>
      </c>
      <c r="O9" s="76">
        <f t="shared" si="3"/>
        <v>180196</v>
      </c>
      <c r="P9" s="162"/>
      <c r="Q9" s="76">
        <v>36160</v>
      </c>
      <c r="R9" s="76">
        <v>9332</v>
      </c>
      <c r="S9" s="76">
        <v>5043</v>
      </c>
      <c r="T9" s="76">
        <v>6370</v>
      </c>
      <c r="U9" s="76">
        <v>0</v>
      </c>
      <c r="V9" s="76">
        <f t="shared" si="5"/>
        <v>56905</v>
      </c>
    </row>
    <row r="10" spans="1:22" ht="17.25" thickTop="1" thickBot="1" x14ac:dyDescent="0.3">
      <c r="B10" s="81" t="s">
        <v>21</v>
      </c>
      <c r="C10" s="76">
        <v>135031</v>
      </c>
      <c r="D10" s="76">
        <v>40384</v>
      </c>
      <c r="E10" s="76">
        <v>17678</v>
      </c>
      <c r="F10" s="76">
        <v>9081</v>
      </c>
      <c r="G10" s="76">
        <v>-3</v>
      </c>
      <c r="H10" s="76">
        <f t="shared" si="1"/>
        <v>202171</v>
      </c>
      <c r="I10" s="162"/>
      <c r="J10" s="76">
        <f t="shared" si="7"/>
        <v>100950</v>
      </c>
      <c r="K10" s="76">
        <f t="shared" si="6"/>
        <v>39924</v>
      </c>
      <c r="L10" s="76">
        <f t="shared" si="6"/>
        <v>16004</v>
      </c>
      <c r="M10" s="76">
        <f t="shared" si="6"/>
        <v>7168</v>
      </c>
      <c r="N10" s="76">
        <f t="shared" si="6"/>
        <v>-3</v>
      </c>
      <c r="O10" s="76">
        <f t="shared" si="3"/>
        <v>164043</v>
      </c>
      <c r="P10" s="162"/>
      <c r="Q10" s="76">
        <v>34081</v>
      </c>
      <c r="R10" s="76">
        <v>460</v>
      </c>
      <c r="S10" s="76">
        <v>1674</v>
      </c>
      <c r="T10" s="76">
        <v>1913</v>
      </c>
      <c r="U10" s="76">
        <v>0</v>
      </c>
      <c r="V10" s="76">
        <f t="shared" si="5"/>
        <v>38128</v>
      </c>
    </row>
    <row r="11" spans="1:22" ht="17.25" thickTop="1" thickBot="1" x14ac:dyDescent="0.3">
      <c r="B11" s="84" t="s">
        <v>22</v>
      </c>
      <c r="C11" s="80">
        <v>-62933</v>
      </c>
      <c r="D11" s="80">
        <v>-12408</v>
      </c>
      <c r="E11" s="80">
        <v>-6108</v>
      </c>
      <c r="F11" s="80">
        <v>-737</v>
      </c>
      <c r="G11" s="25">
        <v>0</v>
      </c>
      <c r="H11" s="80">
        <f t="shared" si="1"/>
        <v>-82186</v>
      </c>
      <c r="I11" s="162"/>
      <c r="J11" s="80">
        <f t="shared" si="7"/>
        <v>-31420</v>
      </c>
      <c r="K11" s="80">
        <f t="shared" si="6"/>
        <v>-5614</v>
      </c>
      <c r="L11" s="80">
        <f t="shared" si="6"/>
        <v>-3182</v>
      </c>
      <c r="M11" s="80">
        <f t="shared" si="6"/>
        <v>-368</v>
      </c>
      <c r="N11" s="80">
        <f t="shared" si="6"/>
        <v>0</v>
      </c>
      <c r="O11" s="80">
        <f t="shared" si="3"/>
        <v>-40584</v>
      </c>
      <c r="P11" s="162"/>
      <c r="Q11" s="80">
        <v>-31513</v>
      </c>
      <c r="R11" s="80">
        <v>-6794</v>
      </c>
      <c r="S11" s="80">
        <v>-2926</v>
      </c>
      <c r="T11" s="80">
        <v>-369</v>
      </c>
      <c r="U11" s="25">
        <v>0</v>
      </c>
      <c r="V11" s="80">
        <f t="shared" si="5"/>
        <v>-41602</v>
      </c>
    </row>
    <row r="12" spans="1:22" ht="17.25" thickTop="1" thickBot="1" x14ac:dyDescent="0.3">
      <c r="B12" s="81" t="s">
        <v>196</v>
      </c>
      <c r="C12" s="76">
        <f>SUM(C10:C11)</f>
        <v>72098</v>
      </c>
      <c r="D12" s="76">
        <f>SUM(D10:D11)</f>
        <v>27976</v>
      </c>
      <c r="E12" s="76">
        <f>SUM(E10:E11)</f>
        <v>11570</v>
      </c>
      <c r="F12" s="76">
        <f>SUM(F10:F11)</f>
        <v>8344</v>
      </c>
      <c r="G12" s="76">
        <f>SUM(G10:G11)</f>
        <v>-3</v>
      </c>
      <c r="H12" s="76">
        <f t="shared" si="1"/>
        <v>119985</v>
      </c>
      <c r="I12" s="162"/>
      <c r="J12" s="76">
        <f>SUM(J10:J11)</f>
        <v>69530</v>
      </c>
      <c r="K12" s="76">
        <f>SUM(K10:K11)</f>
        <v>34310</v>
      </c>
      <c r="L12" s="76">
        <f>SUM(L10:L11)</f>
        <v>12822</v>
      </c>
      <c r="M12" s="76">
        <f>SUM(M10:M11)</f>
        <v>6800</v>
      </c>
      <c r="N12" s="76">
        <f>SUM(N10:N11)</f>
        <v>-3</v>
      </c>
      <c r="O12" s="76">
        <f t="shared" si="3"/>
        <v>123459</v>
      </c>
      <c r="P12" s="162"/>
      <c r="Q12" s="76">
        <f>SUM(Q10:Q11)</f>
        <v>2568</v>
      </c>
      <c r="R12" s="76">
        <f>SUM(R10:R11)</f>
        <v>-6334</v>
      </c>
      <c r="S12" s="76">
        <f>SUM(S10:S11)</f>
        <v>-1252</v>
      </c>
      <c r="T12" s="76">
        <f>SUM(T10:T11)</f>
        <v>1544</v>
      </c>
      <c r="U12" s="76">
        <f>SUM(U10:U11)</f>
        <v>0</v>
      </c>
      <c r="V12" s="76">
        <f t="shared" si="5"/>
        <v>-3474</v>
      </c>
    </row>
    <row r="13" spans="1:22" ht="17.25" thickTop="1" thickBot="1" x14ac:dyDescent="0.3">
      <c r="B13" s="84" t="s">
        <v>113</v>
      </c>
      <c r="C13" s="80">
        <v>30743</v>
      </c>
      <c r="D13" s="80">
        <v>480633</v>
      </c>
      <c r="E13" s="80">
        <v>5963</v>
      </c>
      <c r="F13" s="80">
        <v>1146</v>
      </c>
      <c r="G13" s="25">
        <v>0</v>
      </c>
      <c r="H13" s="80">
        <f t="shared" si="1"/>
        <v>518485</v>
      </c>
      <c r="I13" s="135"/>
      <c r="J13" s="80">
        <f t="shared" ref="J13:N13" si="8">C13-Q13</f>
        <v>21540</v>
      </c>
      <c r="K13" s="80">
        <f t="shared" si="8"/>
        <v>185112</v>
      </c>
      <c r="L13" s="80">
        <f t="shared" si="8"/>
        <v>1661</v>
      </c>
      <c r="M13" s="80">
        <f t="shared" si="8"/>
        <v>1067</v>
      </c>
      <c r="N13" s="80">
        <f t="shared" si="8"/>
        <v>0</v>
      </c>
      <c r="O13" s="80">
        <f t="shared" si="3"/>
        <v>209380</v>
      </c>
      <c r="P13" s="135"/>
      <c r="Q13" s="80">
        <v>9203</v>
      </c>
      <c r="R13" s="80">
        <v>295521</v>
      </c>
      <c r="S13" s="80">
        <v>4302</v>
      </c>
      <c r="T13" s="80">
        <v>79</v>
      </c>
      <c r="U13" s="25">
        <v>0</v>
      </c>
      <c r="V13" s="80">
        <f t="shared" si="5"/>
        <v>309105</v>
      </c>
    </row>
    <row r="14" spans="1:22" ht="17.25" thickTop="1" thickBot="1" x14ac:dyDescent="0.3">
      <c r="B14" s="93"/>
      <c r="I14" s="135"/>
      <c r="P14" s="135"/>
    </row>
    <row r="15" spans="1:22" ht="17.25" customHeight="1" thickTop="1" thickBot="1" x14ac:dyDescent="0.3">
      <c r="B15" s="179"/>
      <c r="C15" s="181" t="s">
        <v>229</v>
      </c>
      <c r="D15" s="182"/>
      <c r="E15" s="182"/>
      <c r="F15" s="193"/>
      <c r="G15" s="194" t="s">
        <v>230</v>
      </c>
      <c r="H15" s="196" t="s">
        <v>255</v>
      </c>
      <c r="I15" s="135"/>
      <c r="J15" s="181" t="s">
        <v>229</v>
      </c>
      <c r="K15" s="182"/>
      <c r="L15" s="182"/>
      <c r="M15" s="193"/>
      <c r="N15" s="194" t="s">
        <v>230</v>
      </c>
      <c r="O15" s="196" t="s">
        <v>257</v>
      </c>
      <c r="P15" s="135"/>
      <c r="Q15" s="181" t="s">
        <v>229</v>
      </c>
      <c r="R15" s="182"/>
      <c r="S15" s="182"/>
      <c r="T15" s="193"/>
      <c r="U15" s="194" t="s">
        <v>230</v>
      </c>
      <c r="V15" s="196" t="s">
        <v>202</v>
      </c>
    </row>
    <row r="16" spans="1:22" ht="25.5" customHeight="1" thickTop="1" thickBot="1" x14ac:dyDescent="0.3">
      <c r="B16" s="180"/>
      <c r="C16" s="161" t="s">
        <v>116</v>
      </c>
      <c r="D16" s="161" t="s">
        <v>117</v>
      </c>
      <c r="E16" s="161" t="s">
        <v>118</v>
      </c>
      <c r="F16" s="161" t="s">
        <v>119</v>
      </c>
      <c r="G16" s="195"/>
      <c r="H16" s="197"/>
      <c r="I16" s="135"/>
      <c r="J16" s="165" t="s">
        <v>116</v>
      </c>
      <c r="K16" s="165" t="s">
        <v>117</v>
      </c>
      <c r="L16" s="165" t="s">
        <v>118</v>
      </c>
      <c r="M16" s="165" t="s">
        <v>119</v>
      </c>
      <c r="N16" s="195"/>
      <c r="O16" s="197"/>
      <c r="P16" s="135"/>
      <c r="Q16" s="165" t="s">
        <v>116</v>
      </c>
      <c r="R16" s="165" t="s">
        <v>117</v>
      </c>
      <c r="S16" s="165" t="s">
        <v>118</v>
      </c>
      <c r="T16" s="165" t="s">
        <v>119</v>
      </c>
      <c r="U16" s="195"/>
      <c r="V16" s="197"/>
    </row>
    <row r="17" spans="2:22" ht="16.5" thickTop="1" x14ac:dyDescent="0.25">
      <c r="B17" s="89" t="s">
        <v>105</v>
      </c>
      <c r="C17" s="90">
        <f>SUM(C18:C19)</f>
        <v>405300</v>
      </c>
      <c r="D17" s="90">
        <f t="shared" ref="D17:G17" si="9">SUM(D18:D19)</f>
        <v>140432</v>
      </c>
      <c r="E17" s="90">
        <f t="shared" si="9"/>
        <v>51782</v>
      </c>
      <c r="F17" s="90">
        <f t="shared" si="9"/>
        <v>42909</v>
      </c>
      <c r="G17" s="90">
        <f t="shared" si="9"/>
        <v>-549</v>
      </c>
      <c r="H17" s="90">
        <f t="shared" ref="H17:H24" si="10">SUM(C17:G17)</f>
        <v>639874</v>
      </c>
      <c r="I17" s="162"/>
      <c r="J17" s="90">
        <f>SUM(J18:J19)</f>
        <v>243575</v>
      </c>
      <c r="K17" s="90">
        <f t="shared" ref="K17:N17" si="11">SUM(K18:K19)</f>
        <v>91124</v>
      </c>
      <c r="L17" s="90">
        <f t="shared" si="11"/>
        <v>33257</v>
      </c>
      <c r="M17" s="90">
        <f t="shared" si="11"/>
        <v>24937</v>
      </c>
      <c r="N17" s="90">
        <f t="shared" si="11"/>
        <v>-233</v>
      </c>
      <c r="O17" s="90">
        <f t="shared" ref="O17:O22" si="12">SUM(J17:N17)</f>
        <v>392660</v>
      </c>
      <c r="P17" s="162"/>
      <c r="Q17" s="90">
        <f>SUM(Q18:Q19)</f>
        <v>161725</v>
      </c>
      <c r="R17" s="90">
        <f t="shared" ref="R17:U17" si="13">SUM(R18:R19)</f>
        <v>49308</v>
      </c>
      <c r="S17" s="90">
        <f t="shared" si="13"/>
        <v>18525</v>
      </c>
      <c r="T17" s="90">
        <f t="shared" si="13"/>
        <v>17972</v>
      </c>
      <c r="U17" s="90">
        <f t="shared" si="13"/>
        <v>-316</v>
      </c>
      <c r="V17" s="90">
        <f t="shared" ref="V17:V22" si="14">SUM(Q17:U17)</f>
        <v>247214</v>
      </c>
    </row>
    <row r="18" spans="2:22" ht="16.5" thickBot="1" x14ac:dyDescent="0.3">
      <c r="B18" s="84" t="s">
        <v>106</v>
      </c>
      <c r="C18" s="80">
        <v>404751</v>
      </c>
      <c r="D18" s="80">
        <v>140432</v>
      </c>
      <c r="E18" s="80">
        <v>51782</v>
      </c>
      <c r="F18" s="80">
        <v>42909</v>
      </c>
      <c r="G18" s="80">
        <v>0</v>
      </c>
      <c r="H18" s="80">
        <f t="shared" si="10"/>
        <v>639874</v>
      </c>
      <c r="I18" s="135"/>
      <c r="J18" s="80">
        <f>C18-Q18</f>
        <v>243342</v>
      </c>
      <c r="K18" s="80">
        <f t="shared" ref="K18:N22" si="15">D18-R18</f>
        <v>91124</v>
      </c>
      <c r="L18" s="80">
        <f t="shared" si="15"/>
        <v>33257</v>
      </c>
      <c r="M18" s="80">
        <f t="shared" si="15"/>
        <v>24937</v>
      </c>
      <c r="N18" s="80">
        <f t="shared" si="15"/>
        <v>0</v>
      </c>
      <c r="O18" s="80">
        <f t="shared" si="12"/>
        <v>392660</v>
      </c>
      <c r="P18" s="135"/>
      <c r="Q18" s="80">
        <v>161409</v>
      </c>
      <c r="R18" s="80">
        <v>49308</v>
      </c>
      <c r="S18" s="80">
        <v>18525</v>
      </c>
      <c r="T18" s="80">
        <v>17972</v>
      </c>
      <c r="U18" s="80">
        <v>0</v>
      </c>
      <c r="V18" s="80">
        <f t="shared" si="14"/>
        <v>247214</v>
      </c>
    </row>
    <row r="19" spans="2:22" ht="17.25" thickTop="1" thickBot="1" x14ac:dyDescent="0.3">
      <c r="B19" s="84" t="s">
        <v>235</v>
      </c>
      <c r="C19" s="80">
        <v>549</v>
      </c>
      <c r="D19" s="80">
        <v>0</v>
      </c>
      <c r="E19" s="80">
        <v>0</v>
      </c>
      <c r="F19" s="80">
        <v>0</v>
      </c>
      <c r="G19" s="80">
        <v>-549</v>
      </c>
      <c r="H19" s="80">
        <f t="shared" si="10"/>
        <v>0</v>
      </c>
      <c r="I19" s="135"/>
      <c r="J19" s="80">
        <f>C19-Q19</f>
        <v>233</v>
      </c>
      <c r="K19" s="80">
        <f t="shared" si="15"/>
        <v>0</v>
      </c>
      <c r="L19" s="80">
        <f t="shared" si="15"/>
        <v>0</v>
      </c>
      <c r="M19" s="80">
        <f t="shared" si="15"/>
        <v>0</v>
      </c>
      <c r="N19" s="80">
        <f t="shared" si="15"/>
        <v>-233</v>
      </c>
      <c r="O19" s="80">
        <f t="shared" si="12"/>
        <v>0</v>
      </c>
      <c r="P19" s="135"/>
      <c r="Q19" s="80">
        <v>316</v>
      </c>
      <c r="R19" s="80">
        <v>0</v>
      </c>
      <c r="S19" s="80">
        <v>0</v>
      </c>
      <c r="T19" s="80">
        <v>0</v>
      </c>
      <c r="U19" s="80">
        <v>-316</v>
      </c>
      <c r="V19" s="80">
        <f t="shared" si="14"/>
        <v>0</v>
      </c>
    </row>
    <row r="20" spans="2:22" ht="17.25" thickTop="1" thickBot="1" x14ac:dyDescent="0.3">
      <c r="B20" s="81" t="s">
        <v>8</v>
      </c>
      <c r="C20" s="76">
        <v>129023</v>
      </c>
      <c r="D20" s="76">
        <v>47526</v>
      </c>
      <c r="E20" s="76">
        <v>22165</v>
      </c>
      <c r="F20" s="76">
        <v>14618</v>
      </c>
      <c r="G20" s="76">
        <v>-4</v>
      </c>
      <c r="H20" s="76">
        <f t="shared" si="10"/>
        <v>213328</v>
      </c>
      <c r="I20" s="162"/>
      <c r="J20" s="76">
        <f t="shared" ref="J20:J22" si="16">C20-Q20</f>
        <v>96141</v>
      </c>
      <c r="K20" s="76">
        <f t="shared" si="15"/>
        <v>39487</v>
      </c>
      <c r="L20" s="76">
        <f t="shared" si="15"/>
        <v>17032</v>
      </c>
      <c r="M20" s="76">
        <f t="shared" si="15"/>
        <v>9245</v>
      </c>
      <c r="N20" s="76">
        <f t="shared" si="15"/>
        <v>0</v>
      </c>
      <c r="O20" s="76">
        <f t="shared" si="12"/>
        <v>161905</v>
      </c>
      <c r="P20" s="162"/>
      <c r="Q20" s="76">
        <v>32882</v>
      </c>
      <c r="R20" s="76">
        <v>8039</v>
      </c>
      <c r="S20" s="76">
        <v>5133</v>
      </c>
      <c r="T20" s="76">
        <v>5373</v>
      </c>
      <c r="U20" s="76">
        <v>-4</v>
      </c>
      <c r="V20" s="76">
        <f t="shared" si="14"/>
        <v>51423</v>
      </c>
    </row>
    <row r="21" spans="2:22" ht="17.25" thickTop="1" thickBot="1" x14ac:dyDescent="0.3">
      <c r="B21" s="81" t="s">
        <v>21</v>
      </c>
      <c r="C21" s="76">
        <v>125138</v>
      </c>
      <c r="D21" s="76">
        <v>17782</v>
      </c>
      <c r="E21" s="76">
        <v>15303</v>
      </c>
      <c r="F21" s="76">
        <v>6070</v>
      </c>
      <c r="G21" s="76">
        <v>-4</v>
      </c>
      <c r="H21" s="76">
        <f t="shared" si="10"/>
        <v>164289</v>
      </c>
      <c r="I21" s="162"/>
      <c r="J21" s="76">
        <f t="shared" si="16"/>
        <v>94199</v>
      </c>
      <c r="K21" s="76">
        <f t="shared" si="15"/>
        <v>24900</v>
      </c>
      <c r="L21" s="76">
        <f t="shared" si="15"/>
        <v>13581</v>
      </c>
      <c r="M21" s="76">
        <f t="shared" si="15"/>
        <v>5061</v>
      </c>
      <c r="N21" s="76">
        <f t="shared" si="15"/>
        <v>0</v>
      </c>
      <c r="O21" s="76">
        <f t="shared" si="12"/>
        <v>137741</v>
      </c>
      <c r="P21" s="162"/>
      <c r="Q21" s="76">
        <v>30939</v>
      </c>
      <c r="R21" s="76">
        <v>-7118</v>
      </c>
      <c r="S21" s="76">
        <v>1722</v>
      </c>
      <c r="T21" s="76">
        <v>1009</v>
      </c>
      <c r="U21" s="76">
        <v>-4</v>
      </c>
      <c r="V21" s="76">
        <f t="shared" si="14"/>
        <v>26548</v>
      </c>
    </row>
    <row r="22" spans="2:22" ht="17.25" thickTop="1" thickBot="1" x14ac:dyDescent="0.3">
      <c r="B22" s="84" t="s">
        <v>22</v>
      </c>
      <c r="C22" s="80">
        <v>-59988</v>
      </c>
      <c r="D22" s="80">
        <v>-6470</v>
      </c>
      <c r="E22" s="80">
        <v>-5344</v>
      </c>
      <c r="F22" s="80">
        <v>-1050</v>
      </c>
      <c r="G22" s="25">
        <v>0</v>
      </c>
      <c r="H22" s="80">
        <f t="shared" si="10"/>
        <v>-72852</v>
      </c>
      <c r="I22" s="162"/>
      <c r="J22" s="80">
        <f t="shared" si="16"/>
        <v>-30364</v>
      </c>
      <c r="K22" s="80">
        <f t="shared" si="15"/>
        <v>-3745</v>
      </c>
      <c r="L22" s="80">
        <f t="shared" si="15"/>
        <v>-2631</v>
      </c>
      <c r="M22" s="80">
        <f t="shared" si="15"/>
        <v>-515</v>
      </c>
      <c r="N22" s="80">
        <f t="shared" si="15"/>
        <v>0</v>
      </c>
      <c r="O22" s="80">
        <f t="shared" si="12"/>
        <v>-37255</v>
      </c>
      <c r="P22" s="162"/>
      <c r="Q22" s="80">
        <v>-29624</v>
      </c>
      <c r="R22" s="80">
        <v>-2725</v>
      </c>
      <c r="S22" s="80">
        <v>-2713</v>
      </c>
      <c r="T22" s="80">
        <v>-535</v>
      </c>
      <c r="U22" s="25">
        <v>0</v>
      </c>
      <c r="V22" s="80">
        <f t="shared" si="14"/>
        <v>-35597</v>
      </c>
    </row>
    <row r="23" spans="2:22" ht="17.25" thickTop="1" thickBot="1" x14ac:dyDescent="0.3">
      <c r="B23" s="81" t="s">
        <v>196</v>
      </c>
      <c r="C23" s="76">
        <f>SUM(C21:C22)</f>
        <v>65150</v>
      </c>
      <c r="D23" s="76">
        <f>SUM(D21:D22)</f>
        <v>11312</v>
      </c>
      <c r="E23" s="76">
        <f>SUM(E21:E22)</f>
        <v>9959</v>
      </c>
      <c r="F23" s="76">
        <f>SUM(F21:F22)</f>
        <v>5020</v>
      </c>
      <c r="G23" s="76">
        <f>SUM(G21:G22)</f>
        <v>-4</v>
      </c>
      <c r="H23" s="76">
        <f t="shared" si="10"/>
        <v>91437</v>
      </c>
      <c r="I23" s="162"/>
      <c r="J23" s="76">
        <f>SUM(J21:J22)</f>
        <v>63835</v>
      </c>
      <c r="K23" s="76">
        <f>SUM(K21:K22)</f>
        <v>21155</v>
      </c>
      <c r="L23" s="76">
        <f>SUM(L21:L22)</f>
        <v>10950</v>
      </c>
      <c r="M23" s="76">
        <f>SUM(M21:M22)</f>
        <v>4546</v>
      </c>
      <c r="N23" s="76">
        <f>SUM(N21:N22)</f>
        <v>0</v>
      </c>
      <c r="O23" s="76">
        <f t="shared" ref="O23" si="17">SUM(O21:O22)</f>
        <v>100486</v>
      </c>
      <c r="P23" s="162"/>
      <c r="Q23" s="76">
        <f t="shared" ref="Q23:V23" si="18">SUM(Q21:Q22)</f>
        <v>1315</v>
      </c>
      <c r="R23" s="76">
        <f t="shared" si="18"/>
        <v>-9843</v>
      </c>
      <c r="S23" s="76">
        <f t="shared" si="18"/>
        <v>-991</v>
      </c>
      <c r="T23" s="76">
        <f t="shared" si="18"/>
        <v>474</v>
      </c>
      <c r="U23" s="76">
        <f t="shared" si="18"/>
        <v>-4</v>
      </c>
      <c r="V23" s="76">
        <f t="shared" si="18"/>
        <v>-9049</v>
      </c>
    </row>
    <row r="24" spans="2:22" ht="17.25" thickTop="1" thickBot="1" x14ac:dyDescent="0.3">
      <c r="B24" s="84" t="s">
        <v>113</v>
      </c>
      <c r="C24" s="80">
        <v>66279</v>
      </c>
      <c r="D24" s="80">
        <v>131766</v>
      </c>
      <c r="E24" s="80">
        <v>2650</v>
      </c>
      <c r="F24" s="80">
        <v>123</v>
      </c>
      <c r="G24" s="25">
        <v>0</v>
      </c>
      <c r="H24" s="80">
        <f t="shared" si="10"/>
        <v>200818</v>
      </c>
      <c r="I24" s="162"/>
      <c r="J24" s="80">
        <f t="shared" ref="J24:N24" si="19">C24-Q24</f>
        <v>46920</v>
      </c>
      <c r="K24" s="80">
        <f t="shared" si="19"/>
        <v>8310</v>
      </c>
      <c r="L24" s="80">
        <f t="shared" si="19"/>
        <v>1157</v>
      </c>
      <c r="M24" s="80">
        <f t="shared" si="19"/>
        <v>49</v>
      </c>
      <c r="N24" s="80">
        <f t="shared" si="19"/>
        <v>0</v>
      </c>
      <c r="O24" s="80">
        <f t="shared" ref="O24" si="20">SUM(J24:N24)</f>
        <v>56436</v>
      </c>
      <c r="Q24" s="80">
        <v>19359</v>
      </c>
      <c r="R24" s="80">
        <v>123456</v>
      </c>
      <c r="S24" s="80">
        <v>1493</v>
      </c>
      <c r="T24" s="80">
        <v>74</v>
      </c>
      <c r="U24" s="25">
        <v>0</v>
      </c>
      <c r="V24" s="80">
        <f t="shared" ref="V24" si="21">SUM(Q24:U24)</f>
        <v>144382</v>
      </c>
    </row>
    <row r="25" spans="2:22" ht="16.5" thickTop="1" x14ac:dyDescent="0.25"/>
  </sheetData>
  <mergeCells count="20">
    <mergeCell ref="B4:B5"/>
    <mergeCell ref="C4:F4"/>
    <mergeCell ref="G4:G5"/>
    <mergeCell ref="H4:H5"/>
    <mergeCell ref="B15:B16"/>
    <mergeCell ref="C15:F15"/>
    <mergeCell ref="G15:G16"/>
    <mergeCell ref="H15:H16"/>
    <mergeCell ref="J4:M4"/>
    <mergeCell ref="N4:N5"/>
    <mergeCell ref="O4:O5"/>
    <mergeCell ref="J15:M15"/>
    <mergeCell ref="N15:N16"/>
    <mergeCell ref="O15:O16"/>
    <mergeCell ref="Q4:T4"/>
    <mergeCell ref="U4:U5"/>
    <mergeCell ref="V4:V5"/>
    <mergeCell ref="Q15:T15"/>
    <mergeCell ref="U15:U16"/>
    <mergeCell ref="V15:V16"/>
  </mergeCells>
  <hyperlinks>
    <hyperlink ref="A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N27"/>
  <sheetViews>
    <sheetView workbookViewId="0">
      <selection activeCell="N3" sqref="N3"/>
    </sheetView>
  </sheetViews>
  <sheetFormatPr defaultColWidth="10.875" defaultRowHeight="15" outlineLevelCol="1" x14ac:dyDescent="0.2"/>
  <cols>
    <col min="1" max="1" width="5" style="2" customWidth="1"/>
    <col min="2" max="2" width="48.25" style="5" customWidth="1"/>
    <col min="3" max="5" width="14.875" style="2" customWidth="1"/>
    <col min="6" max="6" width="3" style="2" customWidth="1"/>
    <col min="7" max="9" width="14.875" style="2" customWidth="1"/>
    <col min="10" max="10" width="3" style="2" customWidth="1"/>
    <col min="11" max="13" width="14.875" style="2" hidden="1" customWidth="1" outlineLevel="1"/>
    <col min="14" max="14" width="10.875" style="2" collapsed="1"/>
    <col min="15" max="16384" width="10.875" style="2"/>
  </cols>
  <sheetData>
    <row r="1" spans="1:13" ht="15.75" x14ac:dyDescent="0.25">
      <c r="A1" s="9" t="s">
        <v>30</v>
      </c>
    </row>
    <row r="2" spans="1:13" ht="15.75" x14ac:dyDescent="0.25">
      <c r="A2" s="9"/>
    </row>
    <row r="3" spans="1:13" ht="18" x14ac:dyDescent="0.25">
      <c r="A3" s="9"/>
      <c r="B3" s="15" t="s">
        <v>114</v>
      </c>
    </row>
    <row r="4" spans="1:13" ht="22.5" customHeight="1" thickBot="1" x14ac:dyDescent="0.25">
      <c r="B4" s="200"/>
      <c r="C4" s="137" t="s">
        <v>244</v>
      </c>
      <c r="D4" s="137" t="s">
        <v>245</v>
      </c>
      <c r="E4" s="198" t="s">
        <v>188</v>
      </c>
      <c r="G4" s="165" t="s">
        <v>242</v>
      </c>
      <c r="H4" s="165" t="s">
        <v>243</v>
      </c>
      <c r="I4" s="198" t="s">
        <v>188</v>
      </c>
      <c r="K4" s="165" t="s">
        <v>203</v>
      </c>
      <c r="L4" s="165" t="s">
        <v>184</v>
      </c>
      <c r="M4" s="198" t="s">
        <v>188</v>
      </c>
    </row>
    <row r="5" spans="1:13" ht="22.5" customHeight="1" thickTop="1" thickBot="1" x14ac:dyDescent="0.25">
      <c r="B5" s="195"/>
      <c r="C5" s="199" t="s">
        <v>115</v>
      </c>
      <c r="D5" s="195"/>
      <c r="E5" s="197"/>
      <c r="G5" s="199" t="s">
        <v>115</v>
      </c>
      <c r="H5" s="195"/>
      <c r="I5" s="197"/>
      <c r="K5" s="199" t="s">
        <v>115</v>
      </c>
      <c r="L5" s="195"/>
      <c r="M5" s="197"/>
    </row>
    <row r="6" spans="1:13" ht="16.5" thickTop="1" thickBot="1" x14ac:dyDescent="0.25">
      <c r="B6" s="23" t="s">
        <v>15</v>
      </c>
      <c r="C6" s="135">
        <v>679530</v>
      </c>
      <c r="D6" s="135">
        <v>639874</v>
      </c>
      <c r="E6" s="55">
        <f>C6/D6-1</f>
        <v>6.1974701269312371E-2</v>
      </c>
      <c r="G6" s="135">
        <f>C6-K6</f>
        <v>413579</v>
      </c>
      <c r="H6" s="135">
        <f>D6-L6</f>
        <v>392660</v>
      </c>
      <c r="I6" s="55">
        <f>G6/H6-1</f>
        <v>5.327509804920294E-2</v>
      </c>
      <c r="K6" s="135">
        <v>265951</v>
      </c>
      <c r="L6" s="135">
        <v>247214</v>
      </c>
      <c r="M6" s="55">
        <f>K6/L6-1</f>
        <v>7.5792633103303197E-2</v>
      </c>
    </row>
    <row r="7" spans="1:13" ht="16.5" thickTop="1" thickBot="1" x14ac:dyDescent="0.25">
      <c r="B7" s="26" t="s">
        <v>186</v>
      </c>
      <c r="C7" s="163">
        <v>664821</v>
      </c>
      <c r="D7" s="163">
        <v>627117</v>
      </c>
      <c r="E7" s="164">
        <f>C7/D7-1</f>
        <v>6.012275221370178E-2</v>
      </c>
      <c r="G7" s="135">
        <f t="shared" ref="G7:H14" si="0">C7-K7</f>
        <v>403463</v>
      </c>
      <c r="H7" s="135">
        <f t="shared" si="0"/>
        <v>384109</v>
      </c>
      <c r="I7" s="164">
        <f>G7/H7-1</f>
        <v>5.0386739180805495E-2</v>
      </c>
      <c r="K7" s="163">
        <v>261358</v>
      </c>
      <c r="L7" s="163">
        <v>243008</v>
      </c>
      <c r="M7" s="164">
        <f>K7/L7-1</f>
        <v>7.5511917303134002E-2</v>
      </c>
    </row>
    <row r="8" spans="1:13" ht="16.5" thickTop="1" thickBot="1" x14ac:dyDescent="0.25">
      <c r="B8" s="24" t="s">
        <v>8</v>
      </c>
      <c r="C8" s="135">
        <v>237101</v>
      </c>
      <c r="D8" s="135">
        <v>213328</v>
      </c>
      <c r="E8" s="55">
        <f t="shared" ref="E8:E10" si="1">C8/D8-1</f>
        <v>0.1114387234680867</v>
      </c>
      <c r="G8" s="135">
        <f t="shared" si="0"/>
        <v>180196</v>
      </c>
      <c r="H8" s="135">
        <f t="shared" si="0"/>
        <v>161905</v>
      </c>
      <c r="I8" s="55">
        <f t="shared" ref="I8:I10" si="2">G8/H8-1</f>
        <v>0.11297365739168042</v>
      </c>
      <c r="K8" s="135">
        <v>56905</v>
      </c>
      <c r="L8" s="135">
        <v>51423</v>
      </c>
      <c r="M8" s="55">
        <f t="shared" ref="M8:M10" si="3">K8/L8-1</f>
        <v>0.10660599342706578</v>
      </c>
    </row>
    <row r="9" spans="1:13" ht="15" customHeight="1" thickTop="1" thickBot="1" x14ac:dyDescent="0.25">
      <c r="B9" s="24" t="s">
        <v>21</v>
      </c>
      <c r="C9" s="135">
        <v>202171</v>
      </c>
      <c r="D9" s="135">
        <v>164289</v>
      </c>
      <c r="E9" s="55">
        <f t="shared" si="1"/>
        <v>0.23058147532701523</v>
      </c>
      <c r="G9" s="135">
        <f t="shared" si="0"/>
        <v>164043</v>
      </c>
      <c r="H9" s="135">
        <f t="shared" si="0"/>
        <v>137741</v>
      </c>
      <c r="I9" s="55">
        <f t="shared" si="2"/>
        <v>0.1909525849238789</v>
      </c>
      <c r="K9" s="135">
        <v>38128</v>
      </c>
      <c r="L9" s="135">
        <v>26548</v>
      </c>
      <c r="M9" s="55">
        <f t="shared" si="3"/>
        <v>0.43619105017327109</v>
      </c>
    </row>
    <row r="10" spans="1:13" ht="15" customHeight="1" thickTop="1" thickBot="1" x14ac:dyDescent="0.25">
      <c r="B10" s="26" t="s">
        <v>187</v>
      </c>
      <c r="C10" s="163">
        <v>197173</v>
      </c>
      <c r="D10" s="163">
        <v>163127</v>
      </c>
      <c r="E10" s="164">
        <f t="shared" si="1"/>
        <v>0.20870855223230977</v>
      </c>
      <c r="G10" s="135">
        <f t="shared" si="0"/>
        <v>159807</v>
      </c>
      <c r="H10" s="135">
        <f t="shared" si="0"/>
        <v>136710</v>
      </c>
      <c r="I10" s="164">
        <f t="shared" si="2"/>
        <v>0.16894886987052882</v>
      </c>
      <c r="K10" s="163">
        <v>37366</v>
      </c>
      <c r="L10" s="163">
        <v>26417</v>
      </c>
      <c r="M10" s="164">
        <f t="shared" si="3"/>
        <v>0.41446795624029975</v>
      </c>
    </row>
    <row r="11" spans="1:13" ht="16.5" thickTop="1" thickBot="1" x14ac:dyDescent="0.25">
      <c r="B11" s="24" t="s">
        <v>120</v>
      </c>
      <c r="C11" s="135">
        <v>119985</v>
      </c>
      <c r="D11" s="135">
        <v>91437</v>
      </c>
      <c r="E11" s="55">
        <f>(C11/D11-1)</f>
        <v>0.31221496768266666</v>
      </c>
      <c r="G11" s="135">
        <f t="shared" si="0"/>
        <v>123459</v>
      </c>
      <c r="H11" s="135">
        <f t="shared" si="0"/>
        <v>100486</v>
      </c>
      <c r="I11" s="55">
        <f>(G11/H11-1)</f>
        <v>0.22861891208725593</v>
      </c>
      <c r="K11" s="135">
        <v>-3474</v>
      </c>
      <c r="L11" s="135">
        <v>-9049</v>
      </c>
      <c r="M11" s="55">
        <f>-(K11/L11-1)</f>
        <v>0.61609017571002322</v>
      </c>
    </row>
    <row r="12" spans="1:13" ht="16.5" thickTop="1" thickBot="1" x14ac:dyDescent="0.25">
      <c r="B12" s="24" t="s">
        <v>121</v>
      </c>
      <c r="C12" s="135">
        <v>121069</v>
      </c>
      <c r="D12" s="135">
        <v>91523</v>
      </c>
      <c r="E12" s="55">
        <f>(C12/D12-1)</f>
        <v>0.32282595631699129</v>
      </c>
      <c r="G12" s="135">
        <f t="shared" si="0"/>
        <v>121434</v>
      </c>
      <c r="H12" s="135">
        <f t="shared" si="0"/>
        <v>100715</v>
      </c>
      <c r="I12" s="55">
        <f>(G12/H12-1)</f>
        <v>0.20571910837511798</v>
      </c>
      <c r="K12" s="135">
        <v>-365</v>
      </c>
      <c r="L12" s="135">
        <v>-9192</v>
      </c>
      <c r="M12" s="55">
        <f>-(K12/L12-1)</f>
        <v>0.96029155787641429</v>
      </c>
    </row>
    <row r="13" spans="1:13" ht="16.5" thickTop="1" thickBot="1" x14ac:dyDescent="0.25">
      <c r="B13" s="26" t="s">
        <v>122</v>
      </c>
      <c r="C13" s="135">
        <v>-16252</v>
      </c>
      <c r="D13" s="135">
        <f>1113-7711</f>
        <v>-6598</v>
      </c>
      <c r="E13" s="55">
        <f>-(C13/D13-1)</f>
        <v>-1.4631706577750831</v>
      </c>
      <c r="G13" s="135">
        <f t="shared" si="0"/>
        <v>-4460</v>
      </c>
      <c r="H13" s="135">
        <f t="shared" si="0"/>
        <v>-447</v>
      </c>
      <c r="I13" s="55">
        <f>-(G13/H13-1)</f>
        <v>-8.9776286353467558</v>
      </c>
      <c r="K13" s="135">
        <v>-11792</v>
      </c>
      <c r="L13" s="135">
        <v>-6151</v>
      </c>
      <c r="M13" s="55">
        <f>-(K13/L13-1)</f>
        <v>-0.91708665257681687</v>
      </c>
    </row>
    <row r="14" spans="1:13" ht="16.5" thickTop="1" thickBot="1" x14ac:dyDescent="0.25">
      <c r="B14" s="24" t="s">
        <v>172</v>
      </c>
      <c r="C14" s="135">
        <v>104817</v>
      </c>
      <c r="D14" s="135">
        <v>84864</v>
      </c>
      <c r="E14" s="55">
        <f>(C14/D14-1)</f>
        <v>0.23511736425339369</v>
      </c>
      <c r="G14" s="135">
        <f t="shared" si="0"/>
        <v>116974</v>
      </c>
      <c r="H14" s="135">
        <f t="shared" si="0"/>
        <v>100374</v>
      </c>
      <c r="I14" s="55">
        <f>(G14/H14-1)</f>
        <v>0.16538147328989572</v>
      </c>
      <c r="K14" s="135">
        <v>-12157</v>
      </c>
      <c r="L14" s="135">
        <v>-15510</v>
      </c>
      <c r="M14" s="55">
        <f>-(K14/L14-1)</f>
        <v>0.2161831076724694</v>
      </c>
    </row>
    <row r="15" spans="1:13" ht="15.75" thickTop="1" x14ac:dyDescent="0.2">
      <c r="B15" s="2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2">
      <c r="B16" s="2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3:13" x14ac:dyDescent="0.2"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3:13" x14ac:dyDescent="0.2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3:13" x14ac:dyDescent="0.2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3:13" x14ac:dyDescent="0.2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3:13" x14ac:dyDescent="0.2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3:13" x14ac:dyDescent="0.2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3:13" x14ac:dyDescent="0.2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3:13" x14ac:dyDescent="0.2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3:13" x14ac:dyDescent="0.2">
      <c r="C25" s="27"/>
      <c r="G25" s="27"/>
      <c r="K25" s="27"/>
    </row>
    <row r="26" spans="3:13" x14ac:dyDescent="0.2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3:13" x14ac:dyDescent="0.2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</sheetData>
  <mergeCells count="7">
    <mergeCell ref="M4:M5"/>
    <mergeCell ref="K5:L5"/>
    <mergeCell ref="C5:D5"/>
    <mergeCell ref="E4:E5"/>
    <mergeCell ref="B4:B5"/>
    <mergeCell ref="I4:I5"/>
    <mergeCell ref="G5:H5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146"/>
  <sheetViews>
    <sheetView zoomScaleNormal="100" workbookViewId="0">
      <pane xSplit="2" topLeftCell="C1" activePane="topRight" state="frozen"/>
      <selection pane="topRight" activeCell="A20" sqref="A20"/>
    </sheetView>
  </sheetViews>
  <sheetFormatPr defaultColWidth="10.875" defaultRowHeight="15" outlineLevelCol="1" x14ac:dyDescent="0.2"/>
  <cols>
    <col min="1" max="1" width="5" style="2" customWidth="1"/>
    <col min="2" max="2" width="65.25" style="5" customWidth="1"/>
    <col min="3" max="8" width="14.875" style="2" customWidth="1"/>
    <col min="9" max="9" width="3.875" style="2" customWidth="1"/>
    <col min="10" max="15" width="14.875" style="2" customWidth="1"/>
    <col min="16" max="16" width="3.875" style="2" customWidth="1"/>
    <col min="17" max="22" width="14.875" style="2" hidden="1" customWidth="1" outlineLevel="1"/>
    <col min="23" max="23" width="10.875" style="2" collapsed="1"/>
    <col min="24" max="16384" width="10.875" style="2"/>
  </cols>
  <sheetData>
    <row r="1" spans="1:22" ht="15.75" x14ac:dyDescent="0.25">
      <c r="A1" s="9" t="s">
        <v>30</v>
      </c>
    </row>
    <row r="2" spans="1:22" ht="15.75" x14ac:dyDescent="0.25">
      <c r="A2" s="9"/>
    </row>
    <row r="3" spans="1:22" ht="18.75" thickBot="1" x14ac:dyDescent="0.3">
      <c r="A3" s="9"/>
      <c r="B3" s="15" t="s">
        <v>123</v>
      </c>
    </row>
    <row r="4" spans="1:22" ht="22.5" customHeight="1" thickTop="1" thickBot="1" x14ac:dyDescent="0.25">
      <c r="B4" s="179" t="s">
        <v>124</v>
      </c>
      <c r="C4" s="137" t="s">
        <v>244</v>
      </c>
      <c r="D4" s="150" t="s">
        <v>245</v>
      </c>
      <c r="E4" s="198" t="s">
        <v>188</v>
      </c>
      <c r="F4" s="165" t="s">
        <v>244</v>
      </c>
      <c r="G4" s="165" t="s">
        <v>245</v>
      </c>
      <c r="H4" s="198" t="s">
        <v>188</v>
      </c>
      <c r="J4" s="165" t="s">
        <v>242</v>
      </c>
      <c r="K4" s="165" t="s">
        <v>243</v>
      </c>
      <c r="L4" s="198" t="s">
        <v>188</v>
      </c>
      <c r="M4" s="165" t="s">
        <v>242</v>
      </c>
      <c r="N4" s="165" t="s">
        <v>243</v>
      </c>
      <c r="O4" s="198" t="s">
        <v>188</v>
      </c>
      <c r="Q4" s="165" t="s">
        <v>203</v>
      </c>
      <c r="R4" s="165" t="s">
        <v>184</v>
      </c>
      <c r="S4" s="198" t="s">
        <v>188</v>
      </c>
      <c r="T4" s="165" t="s">
        <v>203</v>
      </c>
      <c r="U4" s="165" t="s">
        <v>184</v>
      </c>
      <c r="V4" s="198" t="s">
        <v>188</v>
      </c>
    </row>
    <row r="5" spans="1:22" ht="22.5" customHeight="1" thickTop="1" thickBot="1" x14ac:dyDescent="0.25">
      <c r="B5" s="180"/>
      <c r="C5" s="199" t="s">
        <v>115</v>
      </c>
      <c r="D5" s="195"/>
      <c r="E5" s="197"/>
      <c r="F5" s="199" t="s">
        <v>189</v>
      </c>
      <c r="G5" s="195"/>
      <c r="H5" s="197"/>
      <c r="J5" s="199" t="s">
        <v>115</v>
      </c>
      <c r="K5" s="195"/>
      <c r="L5" s="197"/>
      <c r="M5" s="199" t="s">
        <v>189</v>
      </c>
      <c r="N5" s="195"/>
      <c r="O5" s="197"/>
      <c r="Q5" s="199" t="s">
        <v>115</v>
      </c>
      <c r="R5" s="195"/>
      <c r="S5" s="197"/>
      <c r="T5" s="199" t="s">
        <v>189</v>
      </c>
      <c r="U5" s="195"/>
      <c r="V5" s="197"/>
    </row>
    <row r="6" spans="1:22" ht="16.5" thickTop="1" thickBot="1" x14ac:dyDescent="0.25">
      <c r="B6" s="29" t="s">
        <v>125</v>
      </c>
      <c r="C6" s="30"/>
      <c r="D6" s="30"/>
      <c r="E6" s="31"/>
      <c r="F6" s="31"/>
      <c r="G6" s="138"/>
      <c r="H6" s="138"/>
      <c r="J6" s="30"/>
      <c r="K6" s="30"/>
      <c r="L6" s="31"/>
      <c r="M6" s="31"/>
      <c r="N6" s="138"/>
      <c r="O6" s="138"/>
      <c r="Q6" s="30"/>
      <c r="R6" s="30"/>
      <c r="S6" s="31"/>
      <c r="T6" s="31"/>
      <c r="U6" s="138"/>
      <c r="V6" s="138"/>
    </row>
    <row r="7" spans="1:22" ht="16.5" thickTop="1" thickBot="1" x14ac:dyDescent="0.25">
      <c r="B7" s="12" t="s">
        <v>126</v>
      </c>
      <c r="C7" s="123">
        <v>0.69899999999999995</v>
      </c>
      <c r="D7" s="123">
        <v>0.67600000000000005</v>
      </c>
      <c r="E7" s="154" t="s">
        <v>190</v>
      </c>
      <c r="F7" s="123">
        <v>0.7</v>
      </c>
      <c r="G7" s="139">
        <v>0.68200000000000005</v>
      </c>
      <c r="H7" s="154" t="s">
        <v>225</v>
      </c>
      <c r="I7" s="169"/>
      <c r="J7" s="123">
        <v>0.80500000000000005</v>
      </c>
      <c r="K7" s="123">
        <v>0.79500000000000004</v>
      </c>
      <c r="L7" s="154" t="s">
        <v>222</v>
      </c>
      <c r="M7" s="123">
        <v>0.80500000000000005</v>
      </c>
      <c r="N7" s="139">
        <v>0.80600000000000005</v>
      </c>
      <c r="O7" s="158" t="s">
        <v>271</v>
      </c>
      <c r="P7" s="140"/>
      <c r="Q7" s="123">
        <v>0.59499999999999997</v>
      </c>
      <c r="R7" s="123">
        <v>0.55800000000000005</v>
      </c>
      <c r="S7" s="154" t="s">
        <v>214</v>
      </c>
      <c r="T7" s="123">
        <v>0.59699999999999998</v>
      </c>
      <c r="U7" s="139">
        <v>0.56200000000000006</v>
      </c>
      <c r="V7" s="154" t="s">
        <v>177</v>
      </c>
    </row>
    <row r="8" spans="1:22" ht="17.100000000000001" customHeight="1" thickTop="1" thickBot="1" x14ac:dyDescent="0.25">
      <c r="B8" s="12" t="s">
        <v>127</v>
      </c>
      <c r="C8" s="125">
        <v>244.1</v>
      </c>
      <c r="D8" s="125">
        <v>230.8</v>
      </c>
      <c r="E8" s="155">
        <f>C8/D8-1</f>
        <v>5.7625649913344734E-2</v>
      </c>
      <c r="F8" s="156">
        <v>243</v>
      </c>
      <c r="G8" s="157">
        <v>233</v>
      </c>
      <c r="H8" s="155">
        <f>F8/G8-1</f>
        <v>4.2918454935622297E-2</v>
      </c>
      <c r="I8" s="170"/>
      <c r="J8" s="125">
        <v>267.39999999999998</v>
      </c>
      <c r="K8" s="125">
        <v>249.4</v>
      </c>
      <c r="L8" s="155">
        <f>J8/K8-1</f>
        <v>7.2173215717722394E-2</v>
      </c>
      <c r="M8" s="156">
        <v>265.8</v>
      </c>
      <c r="N8" s="157">
        <v>252.5</v>
      </c>
      <c r="O8" s="155">
        <f>M8/N8-1</f>
        <v>5.267326732673272E-2</v>
      </c>
      <c r="P8" s="141"/>
      <c r="Q8" s="125">
        <v>212.5</v>
      </c>
      <c r="R8" s="125">
        <v>204.9</v>
      </c>
      <c r="S8" s="155">
        <f>Q8/R8-1</f>
        <v>3.7091264031234639E-2</v>
      </c>
      <c r="T8" s="156">
        <v>212.1</v>
      </c>
      <c r="U8" s="157">
        <v>206</v>
      </c>
      <c r="V8" s="155">
        <f>T8/U8-1</f>
        <v>2.9611650485436902E-2</v>
      </c>
    </row>
    <row r="9" spans="1:22" ht="16.5" thickTop="1" thickBot="1" x14ac:dyDescent="0.25">
      <c r="B9" s="12" t="s">
        <v>128</v>
      </c>
      <c r="C9" s="125">
        <v>170.7</v>
      </c>
      <c r="D9" s="125">
        <v>156.1</v>
      </c>
      <c r="E9" s="155">
        <f>C9/D9-1</f>
        <v>9.3529788597053187E-2</v>
      </c>
      <c r="F9" s="156">
        <v>170.2</v>
      </c>
      <c r="G9" s="157">
        <v>159</v>
      </c>
      <c r="H9" s="155">
        <f>F9/G9-1</f>
        <v>7.0440251572327028E-2</v>
      </c>
      <c r="I9" s="170"/>
      <c r="J9" s="125">
        <v>215.3</v>
      </c>
      <c r="K9" s="125">
        <v>198.3</v>
      </c>
      <c r="L9" s="155">
        <f>J9/K9-1</f>
        <v>8.572869389813409E-2</v>
      </c>
      <c r="M9" s="156">
        <v>214</v>
      </c>
      <c r="N9" s="157">
        <v>203.5</v>
      </c>
      <c r="O9" s="155">
        <f>M9/N9-1</f>
        <v>5.1597051597051635E-2</v>
      </c>
      <c r="P9" s="141"/>
      <c r="Q9" s="125">
        <v>126.5</v>
      </c>
      <c r="R9" s="125">
        <v>114.3</v>
      </c>
      <c r="S9" s="155">
        <f>Q9/R9-1</f>
        <v>0.10673665791776021</v>
      </c>
      <c r="T9" s="156">
        <v>126.7</v>
      </c>
      <c r="U9" s="157">
        <v>115.7</v>
      </c>
      <c r="V9" s="155">
        <f>T9/U9-1</f>
        <v>9.5073465859982775E-2</v>
      </c>
    </row>
    <row r="10" spans="1:22" ht="16.5" thickTop="1" thickBot="1" x14ac:dyDescent="0.25">
      <c r="B10" s="33" t="s">
        <v>129</v>
      </c>
      <c r="C10" s="125"/>
      <c r="D10" s="125"/>
      <c r="E10" s="154"/>
      <c r="F10" s="156"/>
      <c r="G10" s="157"/>
      <c r="H10" s="154"/>
      <c r="I10" s="170"/>
      <c r="J10" s="125"/>
      <c r="K10" s="125"/>
      <c r="L10" s="154"/>
      <c r="M10" s="156"/>
      <c r="N10" s="157"/>
      <c r="O10" s="154"/>
      <c r="P10" s="141"/>
      <c r="Q10" s="125"/>
      <c r="R10" s="125"/>
      <c r="S10" s="154"/>
      <c r="T10" s="156"/>
      <c r="U10" s="157"/>
      <c r="V10" s="154"/>
    </row>
    <row r="11" spans="1:22" ht="16.5" thickTop="1" thickBot="1" x14ac:dyDescent="0.25">
      <c r="B11" s="12" t="s">
        <v>126</v>
      </c>
      <c r="C11" s="123">
        <v>0.71799999999999997</v>
      </c>
      <c r="D11" s="123">
        <v>0.69</v>
      </c>
      <c r="E11" s="158" t="s">
        <v>260</v>
      </c>
      <c r="F11" s="123">
        <v>0.72</v>
      </c>
      <c r="G11" s="139">
        <v>0.69199999999999995</v>
      </c>
      <c r="H11" s="158" t="s">
        <v>260</v>
      </c>
      <c r="I11" s="169"/>
      <c r="J11" s="123">
        <v>0.82</v>
      </c>
      <c r="K11" s="123">
        <v>0.80200000000000005</v>
      </c>
      <c r="L11" s="158" t="s">
        <v>225</v>
      </c>
      <c r="M11" s="123">
        <v>0.81599999999999995</v>
      </c>
      <c r="N11" s="139">
        <v>0.81299999999999994</v>
      </c>
      <c r="O11" s="158" t="s">
        <v>223</v>
      </c>
      <c r="P11" s="140"/>
      <c r="Q11" s="123">
        <v>0.61599999999999999</v>
      </c>
      <c r="R11" s="123">
        <v>0.56799999999999995</v>
      </c>
      <c r="S11" s="158" t="s">
        <v>215</v>
      </c>
      <c r="T11" s="123">
        <v>0.623</v>
      </c>
      <c r="U11" s="139">
        <v>0.56999999999999995</v>
      </c>
      <c r="V11" s="158" t="s">
        <v>216</v>
      </c>
    </row>
    <row r="12" spans="1:22" ht="16.5" thickTop="1" thickBot="1" x14ac:dyDescent="0.25">
      <c r="B12" s="12" t="s">
        <v>127</v>
      </c>
      <c r="C12" s="125">
        <v>173.2</v>
      </c>
      <c r="D12" s="125">
        <v>164.4</v>
      </c>
      <c r="E12" s="155">
        <f>C12/D12-1</f>
        <v>5.352798053527974E-2</v>
      </c>
      <c r="F12" s="156">
        <v>172.4</v>
      </c>
      <c r="G12" s="157">
        <v>164.6</v>
      </c>
      <c r="H12" s="155">
        <f>F12/G12-1</f>
        <v>4.7387606318347597E-2</v>
      </c>
      <c r="I12" s="170"/>
      <c r="J12" s="125">
        <v>192.3</v>
      </c>
      <c r="K12" s="125">
        <v>179.2</v>
      </c>
      <c r="L12" s="155">
        <f>J12/K12-1</f>
        <v>7.3102678571428603E-2</v>
      </c>
      <c r="M12" s="156">
        <v>191.3</v>
      </c>
      <c r="N12" s="157">
        <v>180</v>
      </c>
      <c r="O12" s="155">
        <f>M12/N12-1</f>
        <v>6.2777777777777821E-2</v>
      </c>
      <c r="P12" s="141"/>
      <c r="Q12" s="125">
        <v>147.4</v>
      </c>
      <c r="R12" s="125">
        <v>142.30000000000001</v>
      </c>
      <c r="S12" s="155">
        <f>Q12/R12-1</f>
        <v>3.5839775122979534E-2</v>
      </c>
      <c r="T12" s="156">
        <v>147.4</v>
      </c>
      <c r="U12" s="157">
        <v>142.5</v>
      </c>
      <c r="V12" s="155">
        <f>T12/U12-1</f>
        <v>3.4385964912280631E-2</v>
      </c>
    </row>
    <row r="13" spans="1:22" ht="16.5" thickTop="1" thickBot="1" x14ac:dyDescent="0.25">
      <c r="B13" s="12" t="s">
        <v>128</v>
      </c>
      <c r="C13" s="125">
        <v>124.3</v>
      </c>
      <c r="D13" s="125">
        <v>113.4</v>
      </c>
      <c r="E13" s="155">
        <f>C13/D13-1</f>
        <v>9.6119929453262642E-2</v>
      </c>
      <c r="F13" s="156">
        <v>124.1</v>
      </c>
      <c r="G13" s="157">
        <v>113.9</v>
      </c>
      <c r="H13" s="155">
        <f>F13/G13-1</f>
        <v>8.9552238805969964E-2</v>
      </c>
      <c r="I13" s="170"/>
      <c r="J13" s="125">
        <v>157.6</v>
      </c>
      <c r="K13" s="125">
        <v>143.80000000000001</v>
      </c>
      <c r="L13" s="155">
        <f>J13/K13-1</f>
        <v>9.5966620305980355E-2</v>
      </c>
      <c r="M13" s="156">
        <v>156.1</v>
      </c>
      <c r="N13" s="157">
        <v>146.30000000000001</v>
      </c>
      <c r="O13" s="155">
        <f>M13/N13-1</f>
        <v>6.698564593301426E-2</v>
      </c>
      <c r="P13" s="141"/>
      <c r="Q13" s="125">
        <v>90.7</v>
      </c>
      <c r="R13" s="125">
        <v>80.900000000000006</v>
      </c>
      <c r="S13" s="155">
        <f>Q13/R13-1</f>
        <v>0.12113720642768855</v>
      </c>
      <c r="T13" s="156">
        <v>91.8</v>
      </c>
      <c r="U13" s="157">
        <v>81.2</v>
      </c>
      <c r="V13" s="155">
        <f>T13/U13-1</f>
        <v>0.13054187192118216</v>
      </c>
    </row>
    <row r="14" spans="1:22" ht="16.5" thickTop="1" thickBot="1" x14ac:dyDescent="0.25">
      <c r="B14" s="33" t="s">
        <v>130</v>
      </c>
      <c r="C14" s="125"/>
      <c r="D14" s="125"/>
      <c r="E14" s="159"/>
      <c r="F14" s="156"/>
      <c r="G14" s="157"/>
      <c r="H14" s="159"/>
      <c r="I14" s="170"/>
      <c r="J14" s="125"/>
      <c r="K14" s="125"/>
      <c r="L14" s="159"/>
      <c r="M14" s="156"/>
      <c r="N14" s="157"/>
      <c r="O14" s="159"/>
      <c r="P14" s="141"/>
      <c r="Q14" s="125"/>
      <c r="R14" s="125"/>
      <c r="S14" s="159"/>
      <c r="T14" s="156"/>
      <c r="U14" s="157"/>
      <c r="V14" s="159"/>
    </row>
    <row r="15" spans="1:22" ht="16.5" thickTop="1" thickBot="1" x14ac:dyDescent="0.25">
      <c r="B15" s="12" t="s">
        <v>126</v>
      </c>
      <c r="C15" s="123">
        <v>0.68899999999999995</v>
      </c>
      <c r="D15" s="123">
        <v>0.66900000000000004</v>
      </c>
      <c r="E15" s="159" t="s">
        <v>261</v>
      </c>
      <c r="F15" s="123">
        <v>0.69099999999999995</v>
      </c>
      <c r="G15" s="139">
        <v>0.68200000000000005</v>
      </c>
      <c r="H15" s="159" t="s">
        <v>262</v>
      </c>
      <c r="I15" s="169"/>
      <c r="J15" s="123">
        <v>0.79700000000000004</v>
      </c>
      <c r="K15" s="123">
        <v>0.79200000000000004</v>
      </c>
      <c r="L15" s="158" t="s">
        <v>265</v>
      </c>
      <c r="M15" s="123">
        <v>0.79700000000000004</v>
      </c>
      <c r="N15" s="139">
        <v>0.80600000000000005</v>
      </c>
      <c r="O15" s="158" t="s">
        <v>272</v>
      </c>
      <c r="P15" s="140"/>
      <c r="Q15" s="123">
        <v>0.58499999999999996</v>
      </c>
      <c r="R15" s="123">
        <v>0.55300000000000005</v>
      </c>
      <c r="S15" s="159" t="s">
        <v>176</v>
      </c>
      <c r="T15" s="123">
        <v>0.58699999999999997</v>
      </c>
      <c r="U15" s="139">
        <v>0.56399999999999995</v>
      </c>
      <c r="V15" s="159" t="s">
        <v>190</v>
      </c>
    </row>
    <row r="16" spans="1:22" ht="16.5" thickTop="1" thickBot="1" x14ac:dyDescent="0.25">
      <c r="B16" s="12" t="s">
        <v>127</v>
      </c>
      <c r="C16" s="125">
        <v>283</v>
      </c>
      <c r="D16" s="125">
        <v>264.10000000000002</v>
      </c>
      <c r="E16" s="155">
        <f>C16/D16-1</f>
        <v>7.1563801590306619E-2</v>
      </c>
      <c r="F16" s="156">
        <v>281.2</v>
      </c>
      <c r="G16" s="157">
        <v>268.39999999999998</v>
      </c>
      <c r="H16" s="155">
        <f>F16/G16-1</f>
        <v>4.7690014903129629E-2</v>
      </c>
      <c r="I16" s="170"/>
      <c r="J16" s="125">
        <v>308.7</v>
      </c>
      <c r="K16" s="125">
        <v>286.2</v>
      </c>
      <c r="L16" s="155">
        <f>J16/K16-1</f>
        <v>7.8616352201257955E-2</v>
      </c>
      <c r="M16" s="156">
        <v>306.39999999999998</v>
      </c>
      <c r="N16" s="157">
        <v>291.3</v>
      </c>
      <c r="O16" s="155">
        <f>M16/N16-1</f>
        <v>5.1836594576038397E-2</v>
      </c>
      <c r="P16" s="141"/>
      <c r="Q16" s="125">
        <v>248.1</v>
      </c>
      <c r="R16" s="125">
        <v>234.2</v>
      </c>
      <c r="S16" s="155">
        <f>Q16/R16-1</f>
        <v>5.9350982066609825E-2</v>
      </c>
      <c r="T16" s="156">
        <v>247.2</v>
      </c>
      <c r="U16" s="157">
        <v>237.5</v>
      </c>
      <c r="V16" s="155">
        <f>T16/U16-1</f>
        <v>4.0842105263157791E-2</v>
      </c>
    </row>
    <row r="17" spans="2:22" ht="16.5" thickTop="1" thickBot="1" x14ac:dyDescent="0.25">
      <c r="B17" s="12" t="s">
        <v>128</v>
      </c>
      <c r="C17" s="125">
        <v>195.1</v>
      </c>
      <c r="D17" s="125">
        <v>176.8</v>
      </c>
      <c r="E17" s="155">
        <f>C17/D17-1</f>
        <v>0.1035067873303166</v>
      </c>
      <c r="F17" s="156">
        <v>194.2</v>
      </c>
      <c r="G17" s="157">
        <v>183</v>
      </c>
      <c r="H17" s="155">
        <f>F17/G17-1</f>
        <v>6.1202185792349706E-2</v>
      </c>
      <c r="I17" s="170"/>
      <c r="J17" s="125">
        <v>246.1</v>
      </c>
      <c r="K17" s="125">
        <v>226.6</v>
      </c>
      <c r="L17" s="155">
        <f>J17/K17-1</f>
        <v>8.6054721977051996E-2</v>
      </c>
      <c r="M17" s="156">
        <v>244.2</v>
      </c>
      <c r="N17" s="157">
        <v>234.7</v>
      </c>
      <c r="O17" s="155">
        <f>M17/N17-1</f>
        <v>4.047720494247975E-2</v>
      </c>
      <c r="P17" s="141"/>
      <c r="Q17" s="125">
        <v>145</v>
      </c>
      <c r="R17" s="125">
        <v>129.6</v>
      </c>
      <c r="S17" s="155">
        <f>Q17/R17-1</f>
        <v>0.11882716049382713</v>
      </c>
      <c r="T17" s="156">
        <v>145.19999999999999</v>
      </c>
      <c r="U17" s="157">
        <v>133.9</v>
      </c>
      <c r="V17" s="155">
        <f>T17/U17-1</f>
        <v>8.4391336818521179E-2</v>
      </c>
    </row>
    <row r="18" spans="2:22" ht="17.100000000000001" customHeight="1" thickTop="1" x14ac:dyDescent="0.2">
      <c r="B18" s="34"/>
      <c r="C18" s="35"/>
      <c r="D18" s="35"/>
      <c r="E18" s="36"/>
      <c r="F18" s="37"/>
      <c r="G18" s="37"/>
      <c r="H18" s="37"/>
      <c r="J18" s="35"/>
      <c r="K18" s="35"/>
      <c r="L18" s="36"/>
      <c r="M18" s="37"/>
      <c r="N18" s="37"/>
      <c r="O18" s="37"/>
      <c r="Q18" s="35"/>
      <c r="R18" s="35"/>
      <c r="S18" s="36"/>
      <c r="T18" s="37"/>
      <c r="U18" s="37"/>
      <c r="V18" s="37"/>
    </row>
    <row r="19" spans="2:22" ht="15.75" thickBot="1" x14ac:dyDescent="0.25">
      <c r="B19" s="21"/>
      <c r="C19" s="27"/>
      <c r="D19" s="27"/>
      <c r="E19" s="27"/>
      <c r="F19" s="27"/>
      <c r="G19" s="27"/>
      <c r="H19" s="27"/>
      <c r="J19" s="27"/>
      <c r="K19" s="27"/>
      <c r="L19" s="27"/>
      <c r="M19" s="27"/>
      <c r="N19" s="27"/>
      <c r="O19" s="27"/>
      <c r="Q19" s="27"/>
      <c r="R19" s="27"/>
      <c r="S19" s="27"/>
      <c r="T19" s="27"/>
      <c r="U19" s="27"/>
      <c r="V19" s="27"/>
    </row>
    <row r="20" spans="2:22" ht="22.5" customHeight="1" thickTop="1" thickBot="1" x14ac:dyDescent="0.25">
      <c r="B20" s="201" t="s">
        <v>131</v>
      </c>
      <c r="C20" s="165" t="s">
        <v>244</v>
      </c>
      <c r="D20" s="165" t="s">
        <v>245</v>
      </c>
      <c r="E20" s="198" t="s">
        <v>188</v>
      </c>
      <c r="F20" s="165" t="s">
        <v>244</v>
      </c>
      <c r="G20" s="165" t="s">
        <v>245</v>
      </c>
      <c r="H20" s="198" t="s">
        <v>188</v>
      </c>
      <c r="J20" s="165" t="s">
        <v>242</v>
      </c>
      <c r="K20" s="165" t="s">
        <v>243</v>
      </c>
      <c r="L20" s="198" t="s">
        <v>188</v>
      </c>
      <c r="M20" s="165" t="s">
        <v>242</v>
      </c>
      <c r="N20" s="165" t="s">
        <v>243</v>
      </c>
      <c r="O20" s="198" t="s">
        <v>188</v>
      </c>
      <c r="Q20" s="165" t="s">
        <v>203</v>
      </c>
      <c r="R20" s="165" t="s">
        <v>184</v>
      </c>
      <c r="S20" s="198" t="s">
        <v>188</v>
      </c>
      <c r="T20" s="165" t="s">
        <v>203</v>
      </c>
      <c r="U20" s="165" t="s">
        <v>184</v>
      </c>
      <c r="V20" s="198" t="s">
        <v>188</v>
      </c>
    </row>
    <row r="21" spans="2:22" ht="22.5" customHeight="1" thickTop="1" thickBot="1" x14ac:dyDescent="0.25">
      <c r="B21" s="202"/>
      <c r="C21" s="199" t="s">
        <v>115</v>
      </c>
      <c r="D21" s="195"/>
      <c r="E21" s="197"/>
      <c r="F21" s="199" t="s">
        <v>189</v>
      </c>
      <c r="G21" s="195"/>
      <c r="H21" s="197"/>
      <c r="J21" s="199" t="s">
        <v>115</v>
      </c>
      <c r="K21" s="195"/>
      <c r="L21" s="197"/>
      <c r="M21" s="199" t="s">
        <v>189</v>
      </c>
      <c r="N21" s="195"/>
      <c r="O21" s="197"/>
      <c r="Q21" s="199" t="s">
        <v>115</v>
      </c>
      <c r="R21" s="195"/>
      <c r="S21" s="197"/>
      <c r="T21" s="199" t="s">
        <v>189</v>
      </c>
      <c r="U21" s="195"/>
      <c r="V21" s="197"/>
    </row>
    <row r="22" spans="2:22" ht="16.5" thickTop="1" thickBot="1" x14ac:dyDescent="0.25">
      <c r="B22" s="29" t="s">
        <v>116</v>
      </c>
      <c r="C22" s="38"/>
      <c r="D22" s="38"/>
      <c r="E22" s="39"/>
      <c r="F22" s="39"/>
      <c r="G22" s="36"/>
      <c r="H22" s="36"/>
      <c r="J22" s="38"/>
      <c r="K22" s="38"/>
      <c r="L22" s="39"/>
      <c r="M22" s="39"/>
      <c r="N22" s="36"/>
      <c r="O22" s="36"/>
      <c r="Q22" s="38"/>
      <c r="R22" s="38"/>
      <c r="S22" s="39"/>
      <c r="T22" s="39"/>
      <c r="U22" s="36"/>
      <c r="V22" s="36"/>
    </row>
    <row r="23" spans="2:22" ht="16.5" thickTop="1" thickBot="1" x14ac:dyDescent="0.25">
      <c r="B23" s="12" t="s">
        <v>126</v>
      </c>
      <c r="C23" s="123">
        <v>0.68300000000000005</v>
      </c>
      <c r="D23" s="123">
        <v>0.67400000000000004</v>
      </c>
      <c r="E23" s="154" t="s">
        <v>262</v>
      </c>
      <c r="F23" s="123">
        <v>0.68400000000000005</v>
      </c>
      <c r="G23" s="123">
        <v>0.68400000000000005</v>
      </c>
      <c r="H23" s="154" t="s">
        <v>220</v>
      </c>
      <c r="I23" s="169"/>
      <c r="J23" s="123">
        <v>0.77200000000000002</v>
      </c>
      <c r="K23" s="123">
        <v>0.78300000000000003</v>
      </c>
      <c r="L23" s="158" t="s">
        <v>281</v>
      </c>
      <c r="M23" s="123">
        <v>0.77100000000000002</v>
      </c>
      <c r="N23" s="123">
        <v>0.79900000000000004</v>
      </c>
      <c r="O23" s="158" t="s">
        <v>282</v>
      </c>
      <c r="P23" s="140"/>
      <c r="Q23" s="123">
        <v>0.59599999999999997</v>
      </c>
      <c r="R23" s="123">
        <v>0.56699999999999995</v>
      </c>
      <c r="S23" s="154" t="s">
        <v>191</v>
      </c>
      <c r="T23" s="123">
        <v>0.6</v>
      </c>
      <c r="U23" s="123">
        <v>0.57299999999999995</v>
      </c>
      <c r="V23" s="154" t="s">
        <v>217</v>
      </c>
    </row>
    <row r="24" spans="2:22" ht="16.5" thickTop="1" thickBot="1" x14ac:dyDescent="0.25">
      <c r="B24" s="12" t="s">
        <v>127</v>
      </c>
      <c r="C24" s="125">
        <v>236.2</v>
      </c>
      <c r="D24" s="125">
        <v>220.8</v>
      </c>
      <c r="E24" s="155">
        <f t="shared" ref="E24:E25" si="0">C24/D24-1</f>
        <v>6.9746376811594013E-2</v>
      </c>
      <c r="F24" s="156">
        <v>234.1</v>
      </c>
      <c r="G24" s="156">
        <v>223.7</v>
      </c>
      <c r="H24" s="155">
        <f t="shared" ref="H24:H25" si="1">F24/G24-1</f>
        <v>4.6490835940992348E-2</v>
      </c>
      <c r="I24" s="170"/>
      <c r="J24" s="125">
        <v>255.9</v>
      </c>
      <c r="K24" s="125">
        <v>236.8</v>
      </c>
      <c r="L24" s="155">
        <f t="shared" ref="L24:L25" si="2">J24/K24-1</f>
        <v>8.0658783783783772E-2</v>
      </c>
      <c r="M24" s="156">
        <v>252.9</v>
      </c>
      <c r="N24" s="156">
        <v>241.2</v>
      </c>
      <c r="O24" s="155">
        <f t="shared" ref="O24:O25" si="3">M24/N24-1</f>
        <v>4.8507462686567138E-2</v>
      </c>
      <c r="P24" s="141"/>
      <c r="Q24" s="125">
        <v>211.5</v>
      </c>
      <c r="R24" s="125">
        <v>198.9</v>
      </c>
      <c r="S24" s="155">
        <f t="shared" ref="S24:S25" si="4">Q24/R24-1</f>
        <v>6.3348416289592757E-2</v>
      </c>
      <c r="T24" s="156">
        <v>210.8</v>
      </c>
      <c r="U24" s="156">
        <v>200.3</v>
      </c>
      <c r="V24" s="155">
        <f t="shared" ref="V24:V25" si="5">T24/U24-1</f>
        <v>5.2421367948077835E-2</v>
      </c>
    </row>
    <row r="25" spans="2:22" ht="16.5" thickTop="1" thickBot="1" x14ac:dyDescent="0.25">
      <c r="B25" s="12" t="s">
        <v>128</v>
      </c>
      <c r="C25" s="125">
        <v>161.19999999999999</v>
      </c>
      <c r="D25" s="125">
        <v>148.9</v>
      </c>
      <c r="E25" s="155">
        <f t="shared" si="0"/>
        <v>8.2605775688381344E-2</v>
      </c>
      <c r="F25" s="156">
        <v>160.1</v>
      </c>
      <c r="G25" s="156">
        <v>153</v>
      </c>
      <c r="H25" s="155">
        <f t="shared" si="1"/>
        <v>4.6405228758169992E-2</v>
      </c>
      <c r="I25" s="170"/>
      <c r="J25" s="125">
        <v>197.5</v>
      </c>
      <c r="K25" s="125">
        <v>185.5</v>
      </c>
      <c r="L25" s="155">
        <f t="shared" si="2"/>
        <v>6.4690026954177915E-2</v>
      </c>
      <c r="M25" s="156">
        <v>194.9</v>
      </c>
      <c r="N25" s="156">
        <v>192.7</v>
      </c>
      <c r="O25" s="155">
        <f t="shared" si="3"/>
        <v>1.1416709911780121E-2</v>
      </c>
      <c r="P25" s="141"/>
      <c r="Q25" s="125">
        <v>126.1</v>
      </c>
      <c r="R25" s="125">
        <v>112.8</v>
      </c>
      <c r="S25" s="155">
        <f t="shared" si="4"/>
        <v>0.1179078014184396</v>
      </c>
      <c r="T25" s="156">
        <v>126.4</v>
      </c>
      <c r="U25" s="156">
        <v>114.9</v>
      </c>
      <c r="V25" s="155">
        <f t="shared" si="5"/>
        <v>0.10008703220191473</v>
      </c>
    </row>
    <row r="26" spans="2:22" ht="16.5" thickTop="1" thickBot="1" x14ac:dyDescent="0.25">
      <c r="B26" s="33" t="s">
        <v>117</v>
      </c>
      <c r="C26" s="125"/>
      <c r="D26" s="125"/>
      <c r="E26" s="154"/>
      <c r="F26" s="156"/>
      <c r="G26" s="156"/>
      <c r="H26" s="154"/>
      <c r="I26" s="170"/>
      <c r="J26" s="125"/>
      <c r="K26" s="125"/>
      <c r="L26" s="154"/>
      <c r="M26" s="156"/>
      <c r="N26" s="156"/>
      <c r="O26" s="154"/>
      <c r="P26" s="141"/>
      <c r="Q26" s="125"/>
      <c r="R26" s="125"/>
      <c r="S26" s="154"/>
      <c r="T26" s="156"/>
      <c r="U26" s="156"/>
      <c r="V26" s="154"/>
    </row>
    <row r="27" spans="2:22" ht="16.5" thickTop="1" thickBot="1" x14ac:dyDescent="0.25">
      <c r="B27" s="12" t="s">
        <v>126</v>
      </c>
      <c r="C27" s="123">
        <v>0.71299999999999997</v>
      </c>
      <c r="D27" s="123">
        <v>0.64900000000000002</v>
      </c>
      <c r="E27" s="154" t="s">
        <v>263</v>
      </c>
      <c r="F27" s="123">
        <v>0.71299999999999997</v>
      </c>
      <c r="G27" s="123">
        <v>0.64900000000000002</v>
      </c>
      <c r="H27" s="154" t="s">
        <v>263</v>
      </c>
      <c r="I27" s="169"/>
      <c r="J27" s="123">
        <v>0.86699999999999999</v>
      </c>
      <c r="K27" s="123">
        <v>0.80900000000000005</v>
      </c>
      <c r="L27" s="154" t="s">
        <v>283</v>
      </c>
      <c r="M27" s="123">
        <v>0.86699999999999999</v>
      </c>
      <c r="N27" s="123">
        <v>0.80900000000000005</v>
      </c>
      <c r="O27" s="154" t="s">
        <v>283</v>
      </c>
      <c r="P27" s="140"/>
      <c r="Q27" s="123">
        <v>0.55700000000000005</v>
      </c>
      <c r="R27" s="123">
        <v>0.48899999999999999</v>
      </c>
      <c r="S27" s="154" t="s">
        <v>218</v>
      </c>
      <c r="T27" s="123">
        <v>0.55700000000000005</v>
      </c>
      <c r="U27" s="123">
        <v>0.48899999999999999</v>
      </c>
      <c r="V27" s="154" t="s">
        <v>218</v>
      </c>
    </row>
    <row r="28" spans="2:22" ht="16.5" thickTop="1" thickBot="1" x14ac:dyDescent="0.25">
      <c r="B28" s="12" t="s">
        <v>127</v>
      </c>
      <c r="C28" s="125">
        <v>257.2</v>
      </c>
      <c r="D28" s="125">
        <v>248.5</v>
      </c>
      <c r="E28" s="155">
        <f t="shared" ref="E28:E29" si="6">C28/D28-1</f>
        <v>3.5010060362173023E-2</v>
      </c>
      <c r="F28" s="156">
        <v>257.2</v>
      </c>
      <c r="G28" s="156">
        <v>248.5</v>
      </c>
      <c r="H28" s="155">
        <f t="shared" ref="H28:H29" si="7">F28/G28-1</f>
        <v>3.5010060362173023E-2</v>
      </c>
      <c r="I28" s="170"/>
      <c r="J28" s="125">
        <v>283.5</v>
      </c>
      <c r="K28" s="125">
        <v>267.8</v>
      </c>
      <c r="L28" s="155">
        <f t="shared" ref="L28:L29" si="8">J28/K28-1</f>
        <v>5.8625840179238109E-2</v>
      </c>
      <c r="M28" s="156">
        <v>283.5</v>
      </c>
      <c r="N28" s="156">
        <v>267.8</v>
      </c>
      <c r="O28" s="155">
        <f t="shared" ref="O28:O29" si="9">M28/N28-1</f>
        <v>5.8625840179238109E-2</v>
      </c>
      <c r="P28" s="141"/>
      <c r="Q28" s="125">
        <v>213.3</v>
      </c>
      <c r="R28" s="125">
        <v>217.1</v>
      </c>
      <c r="S28" s="155">
        <f t="shared" ref="S28:S29" si="10">Q28/R28-1</f>
        <v>-1.7503454629203108E-2</v>
      </c>
      <c r="T28" s="156">
        <v>213.3</v>
      </c>
      <c r="U28" s="156">
        <v>217.1</v>
      </c>
      <c r="V28" s="155">
        <f t="shared" ref="V28:V29" si="11">T28/U28-1</f>
        <v>-1.7503454629203108E-2</v>
      </c>
    </row>
    <row r="29" spans="2:22" ht="16.5" thickTop="1" thickBot="1" x14ac:dyDescent="0.25">
      <c r="B29" s="12" t="s">
        <v>128</v>
      </c>
      <c r="C29" s="125">
        <v>183.3</v>
      </c>
      <c r="D29" s="125">
        <v>161.30000000000001</v>
      </c>
      <c r="E29" s="155">
        <f t="shared" si="6"/>
        <v>0.13639181649101051</v>
      </c>
      <c r="F29" s="156">
        <v>183.3</v>
      </c>
      <c r="G29" s="156">
        <v>161.30000000000001</v>
      </c>
      <c r="H29" s="155">
        <f t="shared" si="7"/>
        <v>0.13639181649101051</v>
      </c>
      <c r="I29" s="170"/>
      <c r="J29" s="125">
        <v>245.9</v>
      </c>
      <c r="K29" s="125">
        <v>216.8</v>
      </c>
      <c r="L29" s="155">
        <f t="shared" si="8"/>
        <v>0.1342250922509225</v>
      </c>
      <c r="M29" s="156">
        <v>245.9</v>
      </c>
      <c r="N29" s="156">
        <v>216.8</v>
      </c>
      <c r="O29" s="155">
        <f t="shared" si="9"/>
        <v>0.1342250922509225</v>
      </c>
      <c r="P29" s="141"/>
      <c r="Q29" s="125">
        <v>118.7</v>
      </c>
      <c r="R29" s="125">
        <v>106.1</v>
      </c>
      <c r="S29" s="155">
        <f t="shared" si="10"/>
        <v>0.11875589066918013</v>
      </c>
      <c r="T29" s="156">
        <v>118.7</v>
      </c>
      <c r="U29" s="156">
        <v>106.1</v>
      </c>
      <c r="V29" s="155">
        <f t="shared" si="11"/>
        <v>0.11875589066918013</v>
      </c>
    </row>
    <row r="30" spans="2:22" ht="16.5" thickTop="1" thickBot="1" x14ac:dyDescent="0.25">
      <c r="B30" s="33" t="s">
        <v>118</v>
      </c>
      <c r="C30" s="125"/>
      <c r="D30" s="125"/>
      <c r="E30" s="154"/>
      <c r="F30" s="156"/>
      <c r="G30" s="156"/>
      <c r="H30" s="154"/>
      <c r="I30" s="170"/>
      <c r="J30" s="125"/>
      <c r="K30" s="125"/>
      <c r="L30" s="154"/>
      <c r="M30" s="156"/>
      <c r="N30" s="156"/>
      <c r="O30" s="154"/>
      <c r="P30" s="141"/>
      <c r="Q30" s="125"/>
      <c r="R30" s="125"/>
      <c r="S30" s="154"/>
      <c r="T30" s="156"/>
      <c r="U30" s="156"/>
      <c r="V30" s="154"/>
    </row>
    <row r="31" spans="2:22" ht="16.5" thickTop="1" thickBot="1" x14ac:dyDescent="0.25">
      <c r="B31" s="12" t="s">
        <v>126</v>
      </c>
      <c r="C31" s="123">
        <v>0.73699999999999999</v>
      </c>
      <c r="D31" s="123">
        <v>0.68899999999999995</v>
      </c>
      <c r="E31" s="154" t="s">
        <v>215</v>
      </c>
      <c r="F31" s="123">
        <v>0.73699999999999999</v>
      </c>
      <c r="G31" s="123">
        <v>0.68899999999999995</v>
      </c>
      <c r="H31" s="154" t="s">
        <v>215</v>
      </c>
      <c r="I31" s="169"/>
      <c r="J31" s="123">
        <v>0.85199999999999998</v>
      </c>
      <c r="K31" s="123">
        <v>0.80200000000000005</v>
      </c>
      <c r="L31" s="154" t="s">
        <v>284</v>
      </c>
      <c r="M31" s="123">
        <v>0.85199999999999998</v>
      </c>
      <c r="N31" s="123">
        <v>0.80200000000000005</v>
      </c>
      <c r="O31" s="154" t="s">
        <v>284</v>
      </c>
      <c r="P31" s="140"/>
      <c r="Q31" s="123">
        <v>0.62</v>
      </c>
      <c r="R31" s="123">
        <v>0.57499999999999996</v>
      </c>
      <c r="S31" s="154" t="s">
        <v>219</v>
      </c>
      <c r="T31" s="123">
        <v>0.62</v>
      </c>
      <c r="U31" s="123">
        <v>0.57499999999999996</v>
      </c>
      <c r="V31" s="154" t="s">
        <v>219</v>
      </c>
    </row>
    <row r="32" spans="2:22" ht="16.5" thickTop="1" thickBot="1" x14ac:dyDescent="0.25">
      <c r="B32" s="12" t="s">
        <v>127</v>
      </c>
      <c r="C32" s="125">
        <v>253</v>
      </c>
      <c r="D32" s="125">
        <v>245.4</v>
      </c>
      <c r="E32" s="155">
        <f t="shared" ref="E32:E33" si="12">C32/D32-1</f>
        <v>3.0969845150774278E-2</v>
      </c>
      <c r="F32" s="156">
        <v>253</v>
      </c>
      <c r="G32" s="156">
        <v>245.4</v>
      </c>
      <c r="H32" s="155">
        <f t="shared" ref="H32:H33" si="13">F32/G32-1</f>
        <v>3.0969845150774278E-2</v>
      </c>
      <c r="I32" s="170"/>
      <c r="J32" s="125">
        <v>299.89999999999998</v>
      </c>
      <c r="K32" s="125">
        <v>281.60000000000002</v>
      </c>
      <c r="L32" s="155">
        <f t="shared" ref="L32:L33" si="14">J32/K32-1</f>
        <v>6.4985795454545192E-2</v>
      </c>
      <c r="M32" s="156">
        <v>299.89999999999998</v>
      </c>
      <c r="N32" s="156">
        <v>281.60000000000002</v>
      </c>
      <c r="O32" s="155">
        <f t="shared" ref="O32:O33" si="15">M32/N32-1</f>
        <v>6.4985795454545192E-2</v>
      </c>
      <c r="P32" s="141"/>
      <c r="Q32" s="125">
        <v>187.7</v>
      </c>
      <c r="R32" s="125">
        <v>196</v>
      </c>
      <c r="S32" s="155">
        <f t="shared" ref="S32:S33" si="16">Q32/R32-1</f>
        <v>-4.2346938775510212E-2</v>
      </c>
      <c r="T32" s="156">
        <v>187.7</v>
      </c>
      <c r="U32" s="156">
        <v>196</v>
      </c>
      <c r="V32" s="155">
        <f t="shared" ref="V32:V33" si="17">T32/U32-1</f>
        <v>-4.2346938775510212E-2</v>
      </c>
    </row>
    <row r="33" spans="2:22" ht="16.5" thickTop="1" thickBot="1" x14ac:dyDescent="0.25">
      <c r="B33" s="12" t="s">
        <v>128</v>
      </c>
      <c r="C33" s="125">
        <v>186.4</v>
      </c>
      <c r="D33" s="125">
        <v>169</v>
      </c>
      <c r="E33" s="155">
        <f t="shared" si="12"/>
        <v>0.1029585798816568</v>
      </c>
      <c r="F33" s="156">
        <v>186.4</v>
      </c>
      <c r="G33" s="156">
        <v>169</v>
      </c>
      <c r="H33" s="155">
        <f t="shared" si="13"/>
        <v>0.1029585798816568</v>
      </c>
      <c r="I33" s="170"/>
      <c r="J33" s="125">
        <v>255.5</v>
      </c>
      <c r="K33" s="125">
        <v>226</v>
      </c>
      <c r="L33" s="155">
        <f t="shared" si="14"/>
        <v>0.13053097345132736</v>
      </c>
      <c r="M33" s="156">
        <v>255.5</v>
      </c>
      <c r="N33" s="156">
        <v>226</v>
      </c>
      <c r="O33" s="155">
        <f t="shared" si="15"/>
        <v>0.13053097345132736</v>
      </c>
      <c r="P33" s="141"/>
      <c r="Q33" s="125">
        <v>116.5</v>
      </c>
      <c r="R33" s="125">
        <v>112.7</v>
      </c>
      <c r="S33" s="155">
        <f t="shared" si="16"/>
        <v>3.3717834960070858E-2</v>
      </c>
      <c r="T33" s="156">
        <v>116.5</v>
      </c>
      <c r="U33" s="156">
        <v>112.7</v>
      </c>
      <c r="V33" s="155">
        <f t="shared" si="17"/>
        <v>3.3717834960070858E-2</v>
      </c>
    </row>
    <row r="34" spans="2:22" ht="16.5" thickTop="1" thickBot="1" x14ac:dyDescent="0.25">
      <c r="B34" s="33" t="s">
        <v>119</v>
      </c>
      <c r="C34" s="125"/>
      <c r="D34" s="125"/>
      <c r="E34" s="154"/>
      <c r="F34" s="156"/>
      <c r="G34" s="156"/>
      <c r="H34" s="154"/>
      <c r="I34" s="170"/>
      <c r="J34" s="125"/>
      <c r="K34" s="125"/>
      <c r="L34" s="154"/>
      <c r="M34" s="156"/>
      <c r="N34" s="156"/>
      <c r="O34" s="154"/>
      <c r="P34" s="141"/>
      <c r="Q34" s="125"/>
      <c r="R34" s="125"/>
      <c r="S34" s="154"/>
      <c r="T34" s="156"/>
      <c r="U34" s="156"/>
      <c r="V34" s="154"/>
    </row>
    <row r="35" spans="2:22" ht="16.5" thickTop="1" thickBot="1" x14ac:dyDescent="0.25">
      <c r="B35" s="12" t="s">
        <v>126</v>
      </c>
      <c r="C35" s="123">
        <v>0.8</v>
      </c>
      <c r="D35" s="123">
        <v>0.79800000000000004</v>
      </c>
      <c r="E35" s="154" t="s">
        <v>264</v>
      </c>
      <c r="F35" s="123">
        <v>0.8</v>
      </c>
      <c r="G35" s="123">
        <v>0.79800000000000004</v>
      </c>
      <c r="H35" s="154" t="s">
        <v>264</v>
      </c>
      <c r="I35" s="169"/>
      <c r="J35" s="123">
        <v>0.88700000000000001</v>
      </c>
      <c r="K35" s="123">
        <v>0.88500000000000001</v>
      </c>
      <c r="L35" s="154" t="s">
        <v>264</v>
      </c>
      <c r="M35" s="123">
        <v>0.88700000000000001</v>
      </c>
      <c r="N35" s="123">
        <v>0.88500000000000001</v>
      </c>
      <c r="O35" s="154" t="s">
        <v>264</v>
      </c>
      <c r="P35" s="140"/>
      <c r="Q35" s="123">
        <v>0.71099999999999997</v>
      </c>
      <c r="R35" s="123">
        <v>0.71099999999999997</v>
      </c>
      <c r="S35" s="154" t="s">
        <v>220</v>
      </c>
      <c r="T35" s="123">
        <v>0.71099999999999997</v>
      </c>
      <c r="U35" s="123">
        <v>0.71099999999999997</v>
      </c>
      <c r="V35" s="154" t="s">
        <v>220</v>
      </c>
    </row>
    <row r="36" spans="2:22" ht="16.5" thickTop="1" thickBot="1" x14ac:dyDescent="0.25">
      <c r="B36" s="12" t="s">
        <v>127</v>
      </c>
      <c r="C36" s="125">
        <v>270.10000000000002</v>
      </c>
      <c r="D36" s="125">
        <v>263.5</v>
      </c>
      <c r="E36" s="155">
        <f t="shared" ref="E36:E37" si="18">C36/D36-1</f>
        <v>2.5047438330170868E-2</v>
      </c>
      <c r="F36" s="156">
        <v>270.10000000000002</v>
      </c>
      <c r="G36" s="156">
        <v>263.5</v>
      </c>
      <c r="H36" s="155">
        <f t="shared" ref="H36:H37" si="19">F36/G36-1</f>
        <v>2.5047438330170868E-2</v>
      </c>
      <c r="I36" s="170"/>
      <c r="J36" s="125">
        <v>277.10000000000002</v>
      </c>
      <c r="K36" s="125">
        <v>276.89999999999998</v>
      </c>
      <c r="L36" s="155">
        <f t="shared" ref="L36:L37" si="20">J36/K36-1</f>
        <v>7.2228241242333624E-4</v>
      </c>
      <c r="M36" s="156">
        <v>277.10000000000002</v>
      </c>
      <c r="N36" s="156">
        <v>276.89999999999998</v>
      </c>
      <c r="O36" s="155">
        <f t="shared" ref="O36:O37" si="21">M36/N36-1</f>
        <v>7.2228241242333624E-4</v>
      </c>
      <c r="P36" s="141"/>
      <c r="Q36" s="125">
        <v>260.2</v>
      </c>
      <c r="R36" s="125">
        <v>247.4</v>
      </c>
      <c r="S36" s="155">
        <f t="shared" ref="S36:S37" si="22">Q36/R36-1</f>
        <v>5.1738075990299004E-2</v>
      </c>
      <c r="T36" s="156">
        <v>260.2</v>
      </c>
      <c r="U36" s="156">
        <v>247.4</v>
      </c>
      <c r="V36" s="155">
        <f t="shared" ref="V36:V37" si="23">T36/U36-1</f>
        <v>5.1738075990299004E-2</v>
      </c>
    </row>
    <row r="37" spans="2:22" ht="16.5" thickTop="1" thickBot="1" x14ac:dyDescent="0.25">
      <c r="B37" s="12" t="s">
        <v>128</v>
      </c>
      <c r="C37" s="125">
        <v>216</v>
      </c>
      <c r="D37" s="125">
        <v>210.4</v>
      </c>
      <c r="E37" s="155">
        <f t="shared" si="18"/>
        <v>2.6615969581748944E-2</v>
      </c>
      <c r="F37" s="156">
        <v>216</v>
      </c>
      <c r="G37" s="156">
        <v>210.4</v>
      </c>
      <c r="H37" s="155">
        <f t="shared" si="19"/>
        <v>2.6615969581748944E-2</v>
      </c>
      <c r="I37" s="170"/>
      <c r="J37" s="125">
        <v>245.8</v>
      </c>
      <c r="K37" s="125">
        <v>245.2</v>
      </c>
      <c r="L37" s="155">
        <f t="shared" si="20"/>
        <v>2.4469820554651189E-3</v>
      </c>
      <c r="M37" s="156">
        <v>245.8</v>
      </c>
      <c r="N37" s="156">
        <v>245.2</v>
      </c>
      <c r="O37" s="155">
        <f t="shared" si="21"/>
        <v>2.4469820554651189E-3</v>
      </c>
      <c r="P37" s="141"/>
      <c r="Q37" s="125">
        <v>185.1</v>
      </c>
      <c r="R37" s="125">
        <v>175.9</v>
      </c>
      <c r="S37" s="155">
        <f t="shared" si="22"/>
        <v>5.2302444570778706E-2</v>
      </c>
      <c r="T37" s="156">
        <v>185.1</v>
      </c>
      <c r="U37" s="156">
        <v>175.9</v>
      </c>
      <c r="V37" s="155">
        <f t="shared" si="23"/>
        <v>5.2302444570778706E-2</v>
      </c>
    </row>
    <row r="38" spans="2:22" ht="15.75" thickTop="1" x14ac:dyDescent="0.2">
      <c r="B38" s="21"/>
      <c r="C38" s="27"/>
      <c r="D38" s="27"/>
      <c r="E38" s="27"/>
      <c r="F38" s="27"/>
      <c r="G38" s="27"/>
      <c r="H38" s="27"/>
      <c r="J38" s="27"/>
      <c r="K38" s="27"/>
      <c r="L38" s="27"/>
      <c r="M38" s="27"/>
      <c r="N38" s="27"/>
      <c r="O38" s="27"/>
      <c r="Q38" s="27"/>
      <c r="R38" s="27"/>
      <c r="S38" s="27"/>
      <c r="T38" s="27"/>
      <c r="U38" s="27"/>
      <c r="V38" s="27"/>
    </row>
    <row r="39" spans="2:22" ht="26.25" customHeight="1" x14ac:dyDescent="0.2">
      <c r="B39" s="21" t="s">
        <v>239</v>
      </c>
      <c r="C39" s="27"/>
      <c r="D39" s="27"/>
      <c r="E39" s="27"/>
      <c r="F39" s="27"/>
      <c r="G39" s="27"/>
      <c r="H39" s="27"/>
      <c r="J39" s="27"/>
      <c r="K39" s="27"/>
      <c r="L39" s="27"/>
      <c r="M39" s="27"/>
      <c r="N39" s="27"/>
      <c r="O39" s="27"/>
      <c r="Q39" s="27"/>
      <c r="R39" s="27"/>
      <c r="S39" s="27"/>
      <c r="T39" s="27"/>
      <c r="U39" s="27"/>
      <c r="V39" s="27"/>
    </row>
    <row r="40" spans="2:22" x14ac:dyDescent="0.2">
      <c r="B40" s="21"/>
      <c r="C40" s="27"/>
      <c r="D40" s="27"/>
      <c r="E40" s="27"/>
      <c r="F40" s="27"/>
      <c r="G40" s="27"/>
      <c r="H40" s="27"/>
      <c r="J40" s="27"/>
      <c r="K40" s="27"/>
      <c r="L40" s="27"/>
      <c r="M40" s="27"/>
      <c r="N40" s="27"/>
      <c r="O40" s="27"/>
      <c r="Q40" s="27"/>
      <c r="R40" s="27"/>
      <c r="S40" s="27"/>
      <c r="T40" s="27"/>
      <c r="U40" s="27"/>
      <c r="V40" s="27"/>
    </row>
    <row r="41" spans="2:22" ht="15.75" thickBot="1" x14ac:dyDescent="0.25">
      <c r="B41" s="21"/>
      <c r="C41" s="27"/>
      <c r="D41" s="27"/>
      <c r="E41" s="27"/>
      <c r="F41" s="27"/>
      <c r="G41" s="27"/>
      <c r="H41" s="27"/>
      <c r="J41" s="27"/>
      <c r="K41" s="27"/>
      <c r="L41" s="27"/>
      <c r="M41" s="27"/>
      <c r="N41" s="27"/>
      <c r="O41" s="27"/>
      <c r="Q41" s="27"/>
      <c r="R41" s="27"/>
      <c r="S41" s="27"/>
      <c r="T41" s="27"/>
      <c r="U41" s="27"/>
      <c r="V41" s="27"/>
    </row>
    <row r="42" spans="2:22" ht="22.5" customHeight="1" thickTop="1" thickBot="1" x14ac:dyDescent="0.25">
      <c r="B42" s="201" t="s">
        <v>132</v>
      </c>
      <c r="C42" s="165" t="s">
        <v>244</v>
      </c>
      <c r="D42" s="165" t="s">
        <v>245</v>
      </c>
      <c r="E42" s="198" t="s">
        <v>188</v>
      </c>
      <c r="F42" s="165" t="s">
        <v>244</v>
      </c>
      <c r="G42" s="165" t="s">
        <v>245</v>
      </c>
      <c r="H42" s="198" t="s">
        <v>188</v>
      </c>
      <c r="J42" s="165" t="s">
        <v>242</v>
      </c>
      <c r="K42" s="165" t="s">
        <v>243</v>
      </c>
      <c r="L42" s="198" t="s">
        <v>188</v>
      </c>
      <c r="M42" s="165" t="s">
        <v>242</v>
      </c>
      <c r="N42" s="165" t="s">
        <v>243</v>
      </c>
      <c r="O42" s="198" t="s">
        <v>188</v>
      </c>
      <c r="Q42" s="165" t="s">
        <v>203</v>
      </c>
      <c r="R42" s="165" t="s">
        <v>184</v>
      </c>
      <c r="S42" s="198" t="s">
        <v>188</v>
      </c>
      <c r="T42" s="165" t="s">
        <v>203</v>
      </c>
      <c r="U42" s="165" t="s">
        <v>184</v>
      </c>
      <c r="V42" s="198" t="s">
        <v>188</v>
      </c>
    </row>
    <row r="43" spans="2:22" ht="22.5" customHeight="1" thickTop="1" thickBot="1" x14ac:dyDescent="0.25">
      <c r="B43" s="180"/>
      <c r="C43" s="199" t="s">
        <v>115</v>
      </c>
      <c r="D43" s="195"/>
      <c r="E43" s="197"/>
      <c r="F43" s="199" t="s">
        <v>189</v>
      </c>
      <c r="G43" s="195"/>
      <c r="H43" s="197"/>
      <c r="J43" s="199" t="s">
        <v>115</v>
      </c>
      <c r="K43" s="195"/>
      <c r="L43" s="197"/>
      <c r="M43" s="199" t="s">
        <v>189</v>
      </c>
      <c r="N43" s="195"/>
      <c r="O43" s="197"/>
      <c r="Q43" s="199" t="s">
        <v>115</v>
      </c>
      <c r="R43" s="195"/>
      <c r="S43" s="197"/>
      <c r="T43" s="199" t="s">
        <v>189</v>
      </c>
      <c r="U43" s="195"/>
      <c r="V43" s="197"/>
    </row>
    <row r="44" spans="2:22" ht="16.5" thickTop="1" thickBot="1" x14ac:dyDescent="0.25">
      <c r="B44" s="29" t="s">
        <v>125</v>
      </c>
      <c r="C44" s="38"/>
      <c r="D44" s="38"/>
      <c r="E44" s="39"/>
      <c r="F44" s="39"/>
      <c r="G44" s="36"/>
      <c r="H44" s="36"/>
      <c r="J44" s="38"/>
      <c r="K44" s="38"/>
      <c r="L44" s="39"/>
      <c r="M44" s="39"/>
      <c r="N44" s="36"/>
      <c r="O44" s="36"/>
      <c r="Q44" s="38"/>
      <c r="R44" s="38"/>
      <c r="S44" s="39"/>
      <c r="T44" s="39"/>
      <c r="U44" s="36"/>
      <c r="V44" s="36"/>
    </row>
    <row r="45" spans="2:22" ht="16.5" thickTop="1" thickBot="1" x14ac:dyDescent="0.25">
      <c r="B45" s="12" t="s">
        <v>126</v>
      </c>
      <c r="C45" s="123">
        <v>0.59499999999999997</v>
      </c>
      <c r="D45" s="123">
        <v>0.59</v>
      </c>
      <c r="E45" s="154" t="s">
        <v>265</v>
      </c>
      <c r="F45" s="123">
        <v>0.63500000000000001</v>
      </c>
      <c r="G45" s="123">
        <v>0.60399999999999998</v>
      </c>
      <c r="H45" s="154" t="s">
        <v>266</v>
      </c>
      <c r="I45" s="169"/>
      <c r="J45" s="123">
        <v>0.64800000000000002</v>
      </c>
      <c r="K45" s="123">
        <v>0.64600000000000002</v>
      </c>
      <c r="L45" s="154" t="s">
        <v>264</v>
      </c>
      <c r="M45" s="123">
        <v>0.68300000000000005</v>
      </c>
      <c r="N45" s="139">
        <v>0.66200000000000003</v>
      </c>
      <c r="O45" s="154" t="s">
        <v>273</v>
      </c>
      <c r="P45" s="140"/>
      <c r="Q45" s="123">
        <v>0.53500000000000003</v>
      </c>
      <c r="R45" s="123">
        <v>0.52900000000000003</v>
      </c>
      <c r="S45" s="154" t="s">
        <v>192</v>
      </c>
      <c r="T45" s="123">
        <v>0.58099999999999996</v>
      </c>
      <c r="U45" s="123">
        <v>0.54100000000000004</v>
      </c>
      <c r="V45" s="154" t="s">
        <v>221</v>
      </c>
    </row>
    <row r="46" spans="2:22" ht="16.5" thickTop="1" thickBot="1" x14ac:dyDescent="0.25">
      <c r="B46" s="12" t="s">
        <v>127</v>
      </c>
      <c r="C46" s="125">
        <v>188</v>
      </c>
      <c r="D46" s="125">
        <v>184.6</v>
      </c>
      <c r="E46" s="155">
        <f t="shared" ref="E46:E47" si="24">C46/D46-1</f>
        <v>1.8418201516793076E-2</v>
      </c>
      <c r="F46" s="156">
        <v>190.8</v>
      </c>
      <c r="G46" s="156">
        <v>185.4</v>
      </c>
      <c r="H46" s="155">
        <f t="shared" ref="H46:H47" si="25">F46/G46-1</f>
        <v>2.9126213592232997E-2</v>
      </c>
      <c r="I46" s="170"/>
      <c r="J46" s="174">
        <v>188.8</v>
      </c>
      <c r="K46" s="174">
        <v>185.4</v>
      </c>
      <c r="L46" s="155">
        <f t="shared" ref="L46:L47" si="26">J46/K46-1</f>
        <v>1.8338727076591121E-2</v>
      </c>
      <c r="M46" s="156">
        <v>191</v>
      </c>
      <c r="N46" s="157">
        <v>185.9</v>
      </c>
      <c r="O46" s="155">
        <f t="shared" ref="O46:O47" si="27">M46/N46-1</f>
        <v>2.7434104357181299E-2</v>
      </c>
      <c r="P46" s="141"/>
      <c r="Q46" s="125">
        <v>186.4</v>
      </c>
      <c r="R46" s="125">
        <v>183.8</v>
      </c>
      <c r="S46" s="155">
        <f t="shared" ref="S46:S47" si="28">Q46/R46-1</f>
        <v>1.4145810663764857E-2</v>
      </c>
      <c r="T46" s="156">
        <v>190</v>
      </c>
      <c r="U46" s="156">
        <v>184.8</v>
      </c>
      <c r="V46" s="155">
        <f t="shared" ref="V46:V47" si="29">T46/U46-1</f>
        <v>2.8138528138528018E-2</v>
      </c>
    </row>
    <row r="47" spans="2:22" ht="16.5" thickTop="1" thickBot="1" x14ac:dyDescent="0.25">
      <c r="B47" s="12" t="s">
        <v>128</v>
      </c>
      <c r="C47" s="125">
        <v>111.8</v>
      </c>
      <c r="D47" s="125">
        <v>108.9</v>
      </c>
      <c r="E47" s="155">
        <f t="shared" si="24"/>
        <v>2.6629935720844822E-2</v>
      </c>
      <c r="F47" s="156">
        <v>121.2</v>
      </c>
      <c r="G47" s="156">
        <v>112</v>
      </c>
      <c r="H47" s="155">
        <f t="shared" si="25"/>
        <v>8.2142857142857073E-2</v>
      </c>
      <c r="I47" s="170"/>
      <c r="J47" s="174">
        <v>122.3</v>
      </c>
      <c r="K47" s="174">
        <v>119.7</v>
      </c>
      <c r="L47" s="155">
        <f t="shared" si="26"/>
        <v>2.172096908939003E-2</v>
      </c>
      <c r="M47" s="156">
        <v>130.5</v>
      </c>
      <c r="N47" s="157">
        <v>123.2</v>
      </c>
      <c r="O47" s="155">
        <f t="shared" si="27"/>
        <v>5.9253246753246724E-2</v>
      </c>
      <c r="P47" s="141"/>
      <c r="Q47" s="125">
        <v>99.8</v>
      </c>
      <c r="R47" s="125">
        <v>97.3</v>
      </c>
      <c r="S47" s="155">
        <f t="shared" si="28"/>
        <v>2.5693730729702047E-2</v>
      </c>
      <c r="T47" s="156">
        <v>110.4</v>
      </c>
      <c r="U47" s="156">
        <v>100</v>
      </c>
      <c r="V47" s="155">
        <f t="shared" si="29"/>
        <v>0.10400000000000009</v>
      </c>
    </row>
    <row r="48" spans="2:22" ht="16.5" thickTop="1" thickBot="1" x14ac:dyDescent="0.25">
      <c r="B48" s="33" t="s">
        <v>129</v>
      </c>
      <c r="C48" s="125"/>
      <c r="D48" s="125"/>
      <c r="E48" s="154"/>
      <c r="F48" s="156"/>
      <c r="G48" s="156"/>
      <c r="H48" s="154"/>
      <c r="I48" s="170"/>
      <c r="J48" s="174"/>
      <c r="K48" s="174"/>
      <c r="L48" s="154"/>
      <c r="M48" s="156"/>
      <c r="N48" s="157"/>
      <c r="O48" s="154"/>
      <c r="P48" s="141"/>
      <c r="Q48" s="125"/>
      <c r="R48" s="125"/>
      <c r="S48" s="154"/>
      <c r="T48" s="156"/>
      <c r="U48" s="156"/>
      <c r="V48" s="154"/>
    </row>
    <row r="49" spans="2:22" ht="16.5" thickTop="1" thickBot="1" x14ac:dyDescent="0.25">
      <c r="B49" s="12" t="s">
        <v>126</v>
      </c>
      <c r="C49" s="123">
        <v>0.61299999999999999</v>
      </c>
      <c r="D49" s="123">
        <v>0.60099999999999998</v>
      </c>
      <c r="E49" s="154" t="s">
        <v>267</v>
      </c>
      <c r="F49" s="123">
        <v>0.67700000000000005</v>
      </c>
      <c r="G49" s="123">
        <v>0.622</v>
      </c>
      <c r="H49" s="154" t="s">
        <v>268</v>
      </c>
      <c r="I49" s="169"/>
      <c r="J49" s="123">
        <v>0.69499999999999995</v>
      </c>
      <c r="K49" s="123">
        <v>0.68</v>
      </c>
      <c r="L49" s="154" t="s">
        <v>274</v>
      </c>
      <c r="M49" s="123">
        <v>0.76</v>
      </c>
      <c r="N49" s="139">
        <v>0.69899999999999995</v>
      </c>
      <c r="O49" s="154" t="s">
        <v>275</v>
      </c>
      <c r="P49" s="140"/>
      <c r="Q49" s="123">
        <v>0.52600000000000002</v>
      </c>
      <c r="R49" s="123">
        <v>0.51600000000000001</v>
      </c>
      <c r="S49" s="154" t="s">
        <v>222</v>
      </c>
      <c r="T49" s="123">
        <v>0.58399999999999996</v>
      </c>
      <c r="U49" s="123">
        <v>0.53600000000000003</v>
      </c>
      <c r="V49" s="154" t="s">
        <v>215</v>
      </c>
    </row>
    <row r="50" spans="2:22" ht="16.5" thickTop="1" thickBot="1" x14ac:dyDescent="0.25">
      <c r="B50" s="12" t="s">
        <v>127</v>
      </c>
      <c r="C50" s="125">
        <v>145.4</v>
      </c>
      <c r="D50" s="125">
        <v>142.30000000000001</v>
      </c>
      <c r="E50" s="155">
        <f t="shared" ref="E50:E51" si="30">C50/D50-1</f>
        <v>2.1784961349262E-2</v>
      </c>
      <c r="F50" s="156">
        <v>146.4</v>
      </c>
      <c r="G50" s="156">
        <v>143</v>
      </c>
      <c r="H50" s="155">
        <f t="shared" ref="H50:H51" si="31">F50/G50-1</f>
        <v>2.3776223776223793E-2</v>
      </c>
      <c r="I50" s="170"/>
      <c r="J50" s="174">
        <v>151.4</v>
      </c>
      <c r="K50" s="174">
        <v>149.1</v>
      </c>
      <c r="L50" s="155">
        <f t="shared" ref="L50:L51" si="32">J50/K50-1</f>
        <v>1.5425888665325349E-2</v>
      </c>
      <c r="M50" s="156">
        <v>152.9</v>
      </c>
      <c r="N50" s="157">
        <v>149.69999999999999</v>
      </c>
      <c r="O50" s="155">
        <f t="shared" ref="O50:O51" si="33">M50/N50-1</f>
        <v>2.1376085504342113E-2</v>
      </c>
      <c r="P50" s="141"/>
      <c r="Q50" s="125">
        <v>136.4</v>
      </c>
      <c r="R50" s="125">
        <v>132.80000000000001</v>
      </c>
      <c r="S50" s="155">
        <f t="shared" ref="S50:S51" si="34">Q50/R50-1</f>
        <v>2.7108433734939652E-2</v>
      </c>
      <c r="T50" s="156">
        <v>136.19999999999999</v>
      </c>
      <c r="U50" s="156">
        <v>133.6</v>
      </c>
      <c r="V50" s="155">
        <f t="shared" ref="V50:V51" si="35">T50/U50-1</f>
        <v>1.9461077844311392E-2</v>
      </c>
    </row>
    <row r="51" spans="2:22" ht="16.5" thickTop="1" thickBot="1" x14ac:dyDescent="0.25">
      <c r="B51" s="12" t="s">
        <v>128</v>
      </c>
      <c r="C51" s="125">
        <v>89.1</v>
      </c>
      <c r="D51" s="125">
        <v>85.6</v>
      </c>
      <c r="E51" s="155">
        <f t="shared" si="30"/>
        <v>4.0887850467289821E-2</v>
      </c>
      <c r="F51" s="156">
        <v>99.2</v>
      </c>
      <c r="G51" s="156">
        <v>88.9</v>
      </c>
      <c r="H51" s="155">
        <f t="shared" si="31"/>
        <v>0.11586051743532044</v>
      </c>
      <c r="I51" s="170"/>
      <c r="J51" s="174">
        <v>105.1</v>
      </c>
      <c r="K51" s="174">
        <v>101.4</v>
      </c>
      <c r="L51" s="155">
        <f t="shared" si="32"/>
        <v>3.6489151873767112E-2</v>
      </c>
      <c r="M51" s="156">
        <v>116.2</v>
      </c>
      <c r="N51" s="157">
        <v>104.7</v>
      </c>
      <c r="O51" s="155">
        <f t="shared" si="33"/>
        <v>0.1098376313276026</v>
      </c>
      <c r="P51" s="141"/>
      <c r="Q51" s="125">
        <v>71.7</v>
      </c>
      <c r="R51" s="125">
        <v>68.5</v>
      </c>
      <c r="S51" s="155">
        <f t="shared" si="34"/>
        <v>4.6715328467153316E-2</v>
      </c>
      <c r="T51" s="156">
        <v>79.5</v>
      </c>
      <c r="U51" s="156">
        <v>71.599999999999994</v>
      </c>
      <c r="V51" s="155">
        <f t="shared" si="35"/>
        <v>0.11033519553072635</v>
      </c>
    </row>
    <row r="52" spans="2:22" ht="16.5" thickTop="1" thickBot="1" x14ac:dyDescent="0.25">
      <c r="B52" s="33" t="s">
        <v>130</v>
      </c>
      <c r="C52" s="125"/>
      <c r="D52" s="125"/>
      <c r="E52" s="154"/>
      <c r="F52" s="156"/>
      <c r="G52" s="156"/>
      <c r="H52" s="154"/>
      <c r="I52" s="170"/>
      <c r="J52" s="174"/>
      <c r="K52" s="174"/>
      <c r="L52" s="154"/>
      <c r="M52" s="156"/>
      <c r="N52" s="157"/>
      <c r="O52" s="154"/>
      <c r="P52" s="141"/>
      <c r="Q52" s="125"/>
      <c r="R52" s="125"/>
      <c r="S52" s="154"/>
      <c r="T52" s="156"/>
      <c r="U52" s="156"/>
      <c r="V52" s="154"/>
    </row>
    <row r="53" spans="2:22" ht="16.5" thickTop="1" thickBot="1" x14ac:dyDescent="0.25">
      <c r="B53" s="12" t="s">
        <v>126</v>
      </c>
      <c r="C53" s="123">
        <v>0.57599999999999996</v>
      </c>
      <c r="D53" s="123">
        <v>0.57799999999999996</v>
      </c>
      <c r="E53" s="173" t="s">
        <v>226</v>
      </c>
      <c r="F53" s="172">
        <v>0.59099999999999997</v>
      </c>
      <c r="G53" s="123">
        <v>0.58599999999999997</v>
      </c>
      <c r="H53" s="154" t="s">
        <v>265</v>
      </c>
      <c r="I53" s="169"/>
      <c r="J53" s="123">
        <v>0.60199999999999998</v>
      </c>
      <c r="K53" s="123">
        <v>0.61</v>
      </c>
      <c r="L53" s="158" t="s">
        <v>276</v>
      </c>
      <c r="M53" s="123">
        <v>0.60299999999999998</v>
      </c>
      <c r="N53" s="139">
        <v>0.624</v>
      </c>
      <c r="O53" s="158" t="s">
        <v>277</v>
      </c>
      <c r="P53" s="140"/>
      <c r="Q53" s="123">
        <v>0.54600000000000004</v>
      </c>
      <c r="R53" s="123">
        <v>0.54300000000000004</v>
      </c>
      <c r="S53" s="154" t="s">
        <v>223</v>
      </c>
      <c r="T53" s="123">
        <v>0.57799999999999996</v>
      </c>
      <c r="U53" s="123">
        <v>0.54600000000000004</v>
      </c>
      <c r="V53" s="154" t="s">
        <v>176</v>
      </c>
    </row>
    <row r="54" spans="2:22" ht="16.5" thickTop="1" thickBot="1" x14ac:dyDescent="0.25">
      <c r="B54" s="12" t="s">
        <v>127</v>
      </c>
      <c r="C54" s="125">
        <v>234.6</v>
      </c>
      <c r="D54" s="125">
        <v>230.3</v>
      </c>
      <c r="E54" s="155">
        <f t="shared" ref="E54:E55" si="36">C54/D54-1</f>
        <v>1.8671298306556672E-2</v>
      </c>
      <c r="F54" s="156">
        <v>243.1</v>
      </c>
      <c r="G54" s="156">
        <v>231.2</v>
      </c>
      <c r="H54" s="155">
        <f t="shared" ref="H54:H55" si="37">F54/G54-1</f>
        <v>5.1470588235294157E-2</v>
      </c>
      <c r="I54" s="170"/>
      <c r="J54" s="125">
        <v>231</v>
      </c>
      <c r="K54" s="125">
        <v>227.2</v>
      </c>
      <c r="L54" s="155">
        <f t="shared" ref="L54:L55" si="38">J54/K54-1</f>
        <v>1.6725352112676006E-2</v>
      </c>
      <c r="M54" s="156">
        <v>241.2</v>
      </c>
      <c r="N54" s="157">
        <v>227.7</v>
      </c>
      <c r="O54" s="155">
        <f t="shared" ref="O54:O55" si="39">M54/N54-1</f>
        <v>5.9288537549407216E-2</v>
      </c>
      <c r="P54" s="141"/>
      <c r="Q54" s="125">
        <v>238.8</v>
      </c>
      <c r="R54" s="125">
        <v>234.4</v>
      </c>
      <c r="S54" s="155">
        <f t="shared" ref="S54:S55" si="40">Q54/R54-1</f>
        <v>1.8771331058020424E-2</v>
      </c>
      <c r="T54" s="156">
        <v>244.7</v>
      </c>
      <c r="U54" s="156">
        <v>235.7</v>
      </c>
      <c r="V54" s="155">
        <f t="shared" ref="V54:V55" si="41">T54/U54-1</f>
        <v>3.8184132371658963E-2</v>
      </c>
    </row>
    <row r="55" spans="2:22" ht="16.5" thickTop="1" thickBot="1" x14ac:dyDescent="0.25">
      <c r="B55" s="12" t="s">
        <v>128</v>
      </c>
      <c r="C55" s="125">
        <v>135.19999999999999</v>
      </c>
      <c r="D55" s="125">
        <v>133.19999999999999</v>
      </c>
      <c r="E55" s="127">
        <f t="shared" si="36"/>
        <v>1.501501501501501E-2</v>
      </c>
      <c r="F55" s="126">
        <v>143.69999999999999</v>
      </c>
      <c r="G55" s="156">
        <v>135.6</v>
      </c>
      <c r="H55" s="155">
        <f t="shared" si="37"/>
        <v>5.9734513274336321E-2</v>
      </c>
      <c r="I55" s="170"/>
      <c r="J55" s="125">
        <v>139</v>
      </c>
      <c r="K55" s="125">
        <v>138.6</v>
      </c>
      <c r="L55" s="127">
        <f t="shared" si="38"/>
        <v>2.8860028860029363E-3</v>
      </c>
      <c r="M55" s="156">
        <v>145.5</v>
      </c>
      <c r="N55" s="157">
        <v>142.19999999999999</v>
      </c>
      <c r="O55" s="127">
        <f t="shared" si="39"/>
        <v>2.320675105485237E-2</v>
      </c>
      <c r="P55" s="141"/>
      <c r="Q55" s="125">
        <v>130.30000000000001</v>
      </c>
      <c r="R55" s="125">
        <v>127.3</v>
      </c>
      <c r="S55" s="127">
        <f t="shared" si="40"/>
        <v>2.3566378633150142E-2</v>
      </c>
      <c r="T55" s="126">
        <v>141.5</v>
      </c>
      <c r="U55" s="126">
        <v>128.6</v>
      </c>
      <c r="V55" s="127">
        <f t="shared" si="41"/>
        <v>0.10031104199066876</v>
      </c>
    </row>
    <row r="56" spans="2:22" ht="15.75" thickTop="1" x14ac:dyDescent="0.2">
      <c r="B56" s="21"/>
      <c r="C56" s="27"/>
      <c r="D56" s="27"/>
      <c r="E56" s="27"/>
      <c r="F56" s="27"/>
      <c r="G56" s="27"/>
      <c r="H56" s="27"/>
      <c r="J56" s="27"/>
      <c r="K56" s="27"/>
      <c r="L56" s="27"/>
      <c r="M56" s="27"/>
      <c r="N56" s="27"/>
      <c r="O56" s="27"/>
      <c r="Q56" s="27"/>
      <c r="R56" s="27"/>
      <c r="S56" s="27"/>
      <c r="T56" s="27"/>
      <c r="U56" s="27"/>
      <c r="V56" s="27"/>
    </row>
    <row r="57" spans="2:22" ht="15.75" thickBot="1" x14ac:dyDescent="0.25">
      <c r="B57" s="21"/>
      <c r="C57" s="27"/>
      <c r="D57" s="27"/>
      <c r="E57" s="27"/>
      <c r="F57" s="27"/>
      <c r="G57" s="27"/>
      <c r="H57" s="27"/>
      <c r="J57" s="27"/>
      <c r="K57" s="27"/>
      <c r="L57" s="27"/>
      <c r="M57" s="27"/>
      <c r="N57" s="27"/>
      <c r="O57" s="27"/>
      <c r="Q57" s="27"/>
      <c r="R57" s="27"/>
      <c r="S57" s="27"/>
      <c r="T57" s="27"/>
      <c r="U57" s="27"/>
      <c r="V57" s="27"/>
    </row>
    <row r="58" spans="2:22" ht="22.5" customHeight="1" thickTop="1" thickBot="1" x14ac:dyDescent="0.25">
      <c r="B58" s="201" t="s">
        <v>133</v>
      </c>
      <c r="C58" s="165" t="s">
        <v>244</v>
      </c>
      <c r="D58" s="165" t="s">
        <v>245</v>
      </c>
      <c r="E58" s="198" t="s">
        <v>188</v>
      </c>
      <c r="F58" s="165" t="s">
        <v>244</v>
      </c>
      <c r="G58" s="165" t="s">
        <v>245</v>
      </c>
      <c r="H58" s="198" t="s">
        <v>188</v>
      </c>
      <c r="J58" s="165" t="s">
        <v>242</v>
      </c>
      <c r="K58" s="165" t="s">
        <v>243</v>
      </c>
      <c r="L58" s="198" t="s">
        <v>188</v>
      </c>
      <c r="M58" s="165" t="s">
        <v>242</v>
      </c>
      <c r="N58" s="165" t="s">
        <v>243</v>
      </c>
      <c r="O58" s="198" t="s">
        <v>188</v>
      </c>
      <c r="Q58" s="165" t="s">
        <v>203</v>
      </c>
      <c r="R58" s="165" t="s">
        <v>184</v>
      </c>
      <c r="S58" s="198" t="s">
        <v>188</v>
      </c>
      <c r="T58" s="165" t="s">
        <v>203</v>
      </c>
      <c r="U58" s="165" t="s">
        <v>184</v>
      </c>
      <c r="V58" s="198" t="s">
        <v>188</v>
      </c>
    </row>
    <row r="59" spans="2:22" ht="22.5" customHeight="1" thickTop="1" thickBot="1" x14ac:dyDescent="0.25">
      <c r="B59" s="202"/>
      <c r="C59" s="199" t="s">
        <v>115</v>
      </c>
      <c r="D59" s="195"/>
      <c r="E59" s="197"/>
      <c r="F59" s="199" t="s">
        <v>189</v>
      </c>
      <c r="G59" s="195"/>
      <c r="H59" s="197"/>
      <c r="J59" s="199" t="s">
        <v>115</v>
      </c>
      <c r="K59" s="195"/>
      <c r="L59" s="197"/>
      <c r="M59" s="199" t="s">
        <v>189</v>
      </c>
      <c r="N59" s="195"/>
      <c r="O59" s="197"/>
      <c r="Q59" s="199" t="s">
        <v>115</v>
      </c>
      <c r="R59" s="195"/>
      <c r="S59" s="197"/>
      <c r="T59" s="199" t="s">
        <v>189</v>
      </c>
      <c r="U59" s="195"/>
      <c r="V59" s="197"/>
    </row>
    <row r="60" spans="2:22" ht="16.5" thickTop="1" thickBot="1" x14ac:dyDescent="0.25">
      <c r="B60" s="29" t="s">
        <v>116</v>
      </c>
      <c r="C60" s="30"/>
      <c r="D60" s="30"/>
      <c r="E60" s="31"/>
      <c r="F60" s="31"/>
      <c r="G60" s="138"/>
      <c r="H60" s="138"/>
      <c r="J60" s="30"/>
      <c r="K60" s="30"/>
      <c r="L60" s="39"/>
      <c r="M60" s="39"/>
      <c r="N60" s="36"/>
      <c r="O60" s="36"/>
      <c r="Q60" s="30"/>
      <c r="R60" s="30"/>
      <c r="S60" s="31"/>
      <c r="T60" s="31"/>
      <c r="U60" s="138"/>
      <c r="V60" s="138"/>
    </row>
    <row r="61" spans="2:22" ht="16.5" thickTop="1" thickBot="1" x14ac:dyDescent="0.25">
      <c r="B61" s="12" t="s">
        <v>126</v>
      </c>
      <c r="C61" s="123">
        <v>0.47699999999999998</v>
      </c>
      <c r="D61" s="123">
        <v>0.47499999999999998</v>
      </c>
      <c r="E61" s="158" t="s">
        <v>264</v>
      </c>
      <c r="F61" s="123">
        <v>0.50800000000000001</v>
      </c>
      <c r="G61" s="123">
        <v>0.498</v>
      </c>
      <c r="H61" s="154" t="s">
        <v>222</v>
      </c>
      <c r="I61" s="169"/>
      <c r="J61" s="123">
        <v>0.503</v>
      </c>
      <c r="K61" s="123">
        <v>0.48799999999999999</v>
      </c>
      <c r="L61" s="158" t="s">
        <v>274</v>
      </c>
      <c r="M61" s="123">
        <v>0.51200000000000001</v>
      </c>
      <c r="N61" s="123">
        <v>0.50800000000000001</v>
      </c>
      <c r="O61" s="154" t="s">
        <v>278</v>
      </c>
      <c r="P61" s="140"/>
      <c r="Q61" s="123">
        <v>0.44500000000000001</v>
      </c>
      <c r="R61" s="123">
        <v>0.46</v>
      </c>
      <c r="S61" s="158" t="s">
        <v>224</v>
      </c>
      <c r="T61" s="123">
        <v>0.503</v>
      </c>
      <c r="U61" s="123">
        <v>0.48499999999999999</v>
      </c>
      <c r="V61" s="154" t="s">
        <v>225</v>
      </c>
    </row>
    <row r="62" spans="2:22" ht="16.5" thickTop="1" thickBot="1" x14ac:dyDescent="0.25">
      <c r="B62" s="12" t="s">
        <v>127</v>
      </c>
      <c r="C62" s="174">
        <v>187.8</v>
      </c>
      <c r="D62" s="174">
        <v>191.1</v>
      </c>
      <c r="E62" s="155">
        <f t="shared" ref="E62:E63" si="42">C62/D62-1</f>
        <v>-1.7268445839874302E-2</v>
      </c>
      <c r="F62" s="160">
        <v>206.4</v>
      </c>
      <c r="G62" s="160">
        <v>194.2</v>
      </c>
      <c r="H62" s="155">
        <f t="shared" ref="H62:H63" si="43">F62/G62-1</f>
        <v>6.2821833161688989E-2</v>
      </c>
      <c r="I62" s="170"/>
      <c r="J62" s="125">
        <v>179.1</v>
      </c>
      <c r="K62" s="125">
        <v>179.2</v>
      </c>
      <c r="L62" s="155">
        <f t="shared" ref="L62:L63" si="44">J62/K62-1</f>
        <v>-5.5803571428569843E-4</v>
      </c>
      <c r="M62" s="156">
        <v>194.3</v>
      </c>
      <c r="N62" s="156">
        <v>181.5</v>
      </c>
      <c r="O62" s="155">
        <f t="shared" ref="O62:O63" si="45">M62/N62-1</f>
        <v>7.0523415977961523E-2</v>
      </c>
      <c r="P62" s="141"/>
      <c r="Q62" s="125">
        <v>200.2</v>
      </c>
      <c r="R62" s="125">
        <v>206.2</v>
      </c>
      <c r="S62" s="155">
        <f t="shared" ref="S62:S63" si="46">Q62/R62-1</f>
        <v>-2.9097963142580063E-2</v>
      </c>
      <c r="T62" s="160">
        <v>222</v>
      </c>
      <c r="U62" s="160">
        <v>210.7</v>
      </c>
      <c r="V62" s="155">
        <f t="shared" ref="V62:V63" si="47">T62/U62-1</f>
        <v>5.3630754627432387E-2</v>
      </c>
    </row>
    <row r="63" spans="2:22" ht="16.5" thickTop="1" thickBot="1" x14ac:dyDescent="0.25">
      <c r="B63" s="12" t="s">
        <v>128</v>
      </c>
      <c r="C63" s="174">
        <v>89.6</v>
      </c>
      <c r="D63" s="174">
        <v>90.7</v>
      </c>
      <c r="E63" s="155">
        <f t="shared" si="42"/>
        <v>-1.2127894156560237E-2</v>
      </c>
      <c r="F63" s="160">
        <v>104.9</v>
      </c>
      <c r="G63" s="160">
        <v>96.7</v>
      </c>
      <c r="H63" s="155">
        <f t="shared" si="43"/>
        <v>8.4798345398138686E-2</v>
      </c>
      <c r="I63" s="170"/>
      <c r="J63" s="125">
        <v>90</v>
      </c>
      <c r="K63" s="125">
        <v>87.4</v>
      </c>
      <c r="L63" s="155">
        <f t="shared" si="44"/>
        <v>2.9748283752860427E-2</v>
      </c>
      <c r="M63" s="156">
        <v>99.5</v>
      </c>
      <c r="N63" s="156">
        <v>92.3</v>
      </c>
      <c r="O63" s="155">
        <f t="shared" si="45"/>
        <v>7.8006500541711876E-2</v>
      </c>
      <c r="P63" s="141"/>
      <c r="Q63" s="125">
        <v>89.2</v>
      </c>
      <c r="R63" s="125">
        <v>94.8</v>
      </c>
      <c r="S63" s="155">
        <f t="shared" si="46"/>
        <v>-5.9071729957805852E-2</v>
      </c>
      <c r="T63" s="160">
        <v>111.6</v>
      </c>
      <c r="U63" s="160">
        <v>102.1</v>
      </c>
      <c r="V63" s="155">
        <f t="shared" si="47"/>
        <v>9.3046033300685504E-2</v>
      </c>
    </row>
    <row r="64" spans="2:22" ht="16.5" thickTop="1" thickBot="1" x14ac:dyDescent="0.25">
      <c r="B64" s="33" t="s">
        <v>117</v>
      </c>
      <c r="C64" s="174"/>
      <c r="D64" s="174"/>
      <c r="E64" s="154"/>
      <c r="F64" s="160"/>
      <c r="G64" s="160"/>
      <c r="H64" s="154"/>
      <c r="I64" s="170"/>
      <c r="J64" s="125"/>
      <c r="K64" s="125"/>
      <c r="L64" s="154"/>
      <c r="M64" s="156"/>
      <c r="N64" s="156"/>
      <c r="O64" s="154"/>
      <c r="P64" s="141"/>
      <c r="Q64" s="125"/>
      <c r="R64" s="125"/>
      <c r="S64" s="154"/>
      <c r="T64" s="160"/>
      <c r="U64" s="160"/>
      <c r="V64" s="154"/>
    </row>
    <row r="65" spans="2:22" ht="16.5" thickTop="1" thickBot="1" x14ac:dyDescent="0.25">
      <c r="B65" s="12" t="s">
        <v>126</v>
      </c>
      <c r="C65" s="123">
        <v>0.71</v>
      </c>
      <c r="D65" s="123">
        <v>0.70399999999999996</v>
      </c>
      <c r="E65" s="158" t="s">
        <v>192</v>
      </c>
      <c r="F65" s="123">
        <v>0.71</v>
      </c>
      <c r="G65" s="123">
        <v>0.70399999999999996</v>
      </c>
      <c r="H65" s="158" t="s">
        <v>192</v>
      </c>
      <c r="I65" s="169"/>
      <c r="J65" s="123">
        <v>0.86199999999999999</v>
      </c>
      <c r="K65" s="123">
        <v>0.84899999999999998</v>
      </c>
      <c r="L65" s="158" t="s">
        <v>279</v>
      </c>
      <c r="M65" s="123">
        <v>0.86199999999999999</v>
      </c>
      <c r="N65" s="123">
        <v>0.84899999999999998</v>
      </c>
      <c r="O65" s="158" t="s">
        <v>279</v>
      </c>
      <c r="P65" s="140"/>
      <c r="Q65" s="123">
        <v>0.55700000000000005</v>
      </c>
      <c r="R65" s="123">
        <v>0.55900000000000005</v>
      </c>
      <c r="S65" s="158" t="s">
        <v>226</v>
      </c>
      <c r="T65" s="123">
        <v>0.55700000000000005</v>
      </c>
      <c r="U65" s="123">
        <v>0.55900000000000005</v>
      </c>
      <c r="V65" s="158" t="s">
        <v>226</v>
      </c>
    </row>
    <row r="66" spans="2:22" ht="16.5" thickTop="1" thickBot="1" x14ac:dyDescent="0.25">
      <c r="B66" s="12" t="s">
        <v>127</v>
      </c>
      <c r="C66" s="174">
        <v>320.5</v>
      </c>
      <c r="D66" s="174">
        <v>282.3</v>
      </c>
      <c r="E66" s="155">
        <f t="shared" ref="E66:E67" si="48">C66/D66-1</f>
        <v>0.1353170386114062</v>
      </c>
      <c r="F66" s="160">
        <v>320.5</v>
      </c>
      <c r="G66" s="160">
        <v>282.3</v>
      </c>
      <c r="H66" s="155">
        <f t="shared" ref="H66:H67" si="49">F66/G66-1</f>
        <v>0.1353170386114062</v>
      </c>
      <c r="I66" s="170"/>
      <c r="J66" s="125">
        <v>362.2</v>
      </c>
      <c r="K66" s="125">
        <v>318.60000000000002</v>
      </c>
      <c r="L66" s="155">
        <f t="shared" ref="L66:L67" si="50">J66/K66-1</f>
        <v>0.13684871311989943</v>
      </c>
      <c r="M66" s="156">
        <v>362.2</v>
      </c>
      <c r="N66" s="156">
        <v>318.60000000000002</v>
      </c>
      <c r="O66" s="155">
        <f t="shared" ref="O66:O67" si="51">M66/N66-1</f>
        <v>0.13684871311989943</v>
      </c>
      <c r="P66" s="141"/>
      <c r="Q66" s="125">
        <v>252.2</v>
      </c>
      <c r="R66" s="125">
        <v>227.9</v>
      </c>
      <c r="S66" s="155">
        <f t="shared" ref="S66:S67" si="52">Q66/R66-1</f>
        <v>0.10662571303203161</v>
      </c>
      <c r="T66" s="160">
        <v>252.2</v>
      </c>
      <c r="U66" s="160">
        <v>227.9</v>
      </c>
      <c r="V66" s="155">
        <f t="shared" ref="V66:V67" si="53">T66/U66-1</f>
        <v>0.10662571303203161</v>
      </c>
    </row>
    <row r="67" spans="2:22" ht="16.5" thickTop="1" thickBot="1" x14ac:dyDescent="0.25">
      <c r="B67" s="12" t="s">
        <v>128</v>
      </c>
      <c r="C67" s="174">
        <v>227.6</v>
      </c>
      <c r="D67" s="174">
        <v>198.7</v>
      </c>
      <c r="E67" s="155">
        <f t="shared" si="48"/>
        <v>0.14544539506794174</v>
      </c>
      <c r="F67" s="160">
        <v>227.6</v>
      </c>
      <c r="G67" s="160">
        <v>198.7</v>
      </c>
      <c r="H67" s="155">
        <f t="shared" si="49"/>
        <v>0.14544539506794174</v>
      </c>
      <c r="I67" s="170"/>
      <c r="J67" s="125">
        <v>312.10000000000002</v>
      </c>
      <c r="K67" s="125">
        <v>270.39999999999998</v>
      </c>
      <c r="L67" s="155">
        <f t="shared" si="50"/>
        <v>0.15421597633136108</v>
      </c>
      <c r="M67" s="156">
        <v>312.10000000000002</v>
      </c>
      <c r="N67" s="156">
        <v>270.39999999999998</v>
      </c>
      <c r="O67" s="155">
        <f t="shared" si="51"/>
        <v>0.15421597633136108</v>
      </c>
      <c r="P67" s="141"/>
      <c r="Q67" s="125">
        <v>140.4</v>
      </c>
      <c r="R67" s="125">
        <v>127.4</v>
      </c>
      <c r="S67" s="155">
        <f t="shared" si="52"/>
        <v>0.1020408163265305</v>
      </c>
      <c r="T67" s="160">
        <v>140.4</v>
      </c>
      <c r="U67" s="160">
        <v>127.4</v>
      </c>
      <c r="V67" s="155">
        <f t="shared" si="53"/>
        <v>0.1020408163265305</v>
      </c>
    </row>
    <row r="68" spans="2:22" ht="16.5" thickTop="1" thickBot="1" x14ac:dyDescent="0.25">
      <c r="B68" s="33" t="s">
        <v>118</v>
      </c>
      <c r="C68" s="174"/>
      <c r="D68" s="174"/>
      <c r="E68" s="154"/>
      <c r="F68" s="160"/>
      <c r="G68" s="160"/>
      <c r="H68" s="154"/>
      <c r="I68" s="170"/>
      <c r="J68" s="125"/>
      <c r="K68" s="125"/>
      <c r="L68" s="154"/>
      <c r="M68" s="156"/>
      <c r="N68" s="156"/>
      <c r="O68" s="154"/>
      <c r="P68" s="141"/>
      <c r="Q68" s="125"/>
      <c r="R68" s="125"/>
      <c r="S68" s="154"/>
      <c r="T68" s="160"/>
      <c r="U68" s="160"/>
      <c r="V68" s="154"/>
    </row>
    <row r="69" spans="2:22" ht="16.5" thickTop="1" thickBot="1" x14ac:dyDescent="0.25">
      <c r="B69" s="12" t="s">
        <v>126</v>
      </c>
      <c r="C69" s="123">
        <v>0.64700000000000002</v>
      </c>
      <c r="D69" s="123">
        <v>0.50900000000000001</v>
      </c>
      <c r="E69" s="154" t="s">
        <v>269</v>
      </c>
      <c r="F69" s="123">
        <v>0.64700000000000002</v>
      </c>
      <c r="G69" s="123">
        <v>0.50900000000000001</v>
      </c>
      <c r="H69" s="154" t="s">
        <v>269</v>
      </c>
      <c r="I69" s="169"/>
      <c r="J69" s="123">
        <v>0.72799999999999998</v>
      </c>
      <c r="K69" s="123">
        <v>0.63100000000000001</v>
      </c>
      <c r="L69" s="154" t="s">
        <v>280</v>
      </c>
      <c r="M69" s="123">
        <v>0.72799999999999998</v>
      </c>
      <c r="N69" s="123">
        <v>0.63100000000000001</v>
      </c>
      <c r="O69" s="154" t="s">
        <v>280</v>
      </c>
      <c r="P69" s="140"/>
      <c r="Q69" s="123">
        <v>0.56499999999999995</v>
      </c>
      <c r="R69" s="123">
        <v>0.38800000000000001</v>
      </c>
      <c r="S69" s="154" t="s">
        <v>227</v>
      </c>
      <c r="T69" s="123">
        <v>0.56499999999999995</v>
      </c>
      <c r="U69" s="123">
        <v>0.38800000000000001</v>
      </c>
      <c r="V69" s="154" t="s">
        <v>227</v>
      </c>
    </row>
    <row r="70" spans="2:22" ht="16.5" thickTop="1" thickBot="1" x14ac:dyDescent="0.25">
      <c r="B70" s="12" t="s">
        <v>127</v>
      </c>
      <c r="C70" s="174">
        <v>148.6</v>
      </c>
      <c r="D70" s="174">
        <v>148.69999999999999</v>
      </c>
      <c r="E70" s="155">
        <f t="shared" ref="E70" si="54">C70/D70-1</f>
        <v>-6.7249495628773914E-4</v>
      </c>
      <c r="F70" s="160">
        <v>148.6</v>
      </c>
      <c r="G70" s="174">
        <v>148.69999999999999</v>
      </c>
      <c r="H70" s="155">
        <f t="shared" ref="H70:H71" si="55">F70/G70-1</f>
        <v>-6.7249495628773914E-4</v>
      </c>
      <c r="I70" s="170"/>
      <c r="J70" s="125">
        <v>154.5</v>
      </c>
      <c r="K70" s="174">
        <v>155.4</v>
      </c>
      <c r="L70" s="155">
        <f t="shared" ref="L70" si="56">J70/K70-1</f>
        <v>-5.7915057915057799E-3</v>
      </c>
      <c r="M70" s="156">
        <v>154.5</v>
      </c>
      <c r="N70" s="174">
        <v>155.4</v>
      </c>
      <c r="O70" s="155">
        <f t="shared" ref="O70:O71" si="57">M70/N70-1</f>
        <v>-5.7915057915057799E-3</v>
      </c>
      <c r="P70" s="141"/>
      <c r="Q70" s="125">
        <v>140.69999999999999</v>
      </c>
      <c r="R70" s="125">
        <v>138.4</v>
      </c>
      <c r="S70" s="155">
        <f t="shared" ref="S70" si="58">Q70/R70-1</f>
        <v>1.6618497109826436E-2</v>
      </c>
      <c r="T70" s="160">
        <v>140.69999999999999</v>
      </c>
      <c r="U70" s="160">
        <v>138.4</v>
      </c>
      <c r="V70" s="155">
        <f t="shared" ref="V70:V71" si="59">T70/U70-1</f>
        <v>1.6618497109826436E-2</v>
      </c>
    </row>
    <row r="71" spans="2:22" ht="16.5" thickTop="1" thickBot="1" x14ac:dyDescent="0.25">
      <c r="B71" s="12" t="s">
        <v>128</v>
      </c>
      <c r="C71" s="174">
        <v>96.1</v>
      </c>
      <c r="D71" s="174">
        <v>75.7</v>
      </c>
      <c r="E71" s="155">
        <f>C71/D71-1</f>
        <v>0.26948480845442524</v>
      </c>
      <c r="F71" s="160">
        <v>96.1</v>
      </c>
      <c r="G71" s="174">
        <v>75.7</v>
      </c>
      <c r="H71" s="155">
        <f t="shared" si="55"/>
        <v>0.26948480845442524</v>
      </c>
      <c r="I71" s="170"/>
      <c r="J71" s="125">
        <v>112.4</v>
      </c>
      <c r="K71" s="174">
        <v>98</v>
      </c>
      <c r="L71" s="155">
        <f>J71/K71-1</f>
        <v>0.14693877551020407</v>
      </c>
      <c r="M71" s="156">
        <v>112.4</v>
      </c>
      <c r="N71" s="174">
        <v>98</v>
      </c>
      <c r="O71" s="155">
        <f t="shared" si="57"/>
        <v>0.14693877551020407</v>
      </c>
      <c r="P71" s="141"/>
      <c r="Q71" s="125">
        <v>79.5</v>
      </c>
      <c r="R71" s="125">
        <v>53.7</v>
      </c>
      <c r="S71" s="155">
        <f>Q71/R71-1</f>
        <v>0.4804469273743015</v>
      </c>
      <c r="T71" s="160">
        <v>79.5</v>
      </c>
      <c r="U71" s="160">
        <v>53.7</v>
      </c>
      <c r="V71" s="155">
        <f t="shared" si="59"/>
        <v>0.4804469273743015</v>
      </c>
    </row>
    <row r="72" spans="2:22" ht="16.5" thickTop="1" thickBot="1" x14ac:dyDescent="0.25">
      <c r="B72" s="33" t="s">
        <v>119</v>
      </c>
      <c r="C72" s="174"/>
      <c r="D72" s="174"/>
      <c r="E72" s="154"/>
      <c r="F72" s="160"/>
      <c r="G72" s="160"/>
      <c r="H72" s="154"/>
      <c r="I72" s="170"/>
      <c r="J72" s="125"/>
      <c r="K72" s="174"/>
      <c r="L72" s="154"/>
      <c r="M72" s="156"/>
      <c r="N72" s="156"/>
      <c r="O72" s="154"/>
      <c r="P72" s="141"/>
      <c r="Q72" s="125"/>
      <c r="R72" s="125"/>
      <c r="S72" s="154"/>
      <c r="T72" s="160"/>
      <c r="U72" s="160"/>
      <c r="V72" s="154"/>
    </row>
    <row r="73" spans="2:22" ht="16.5" thickTop="1" thickBot="1" x14ac:dyDescent="0.25">
      <c r="B73" s="12" t="s">
        <v>126</v>
      </c>
      <c r="C73" s="123">
        <v>0.70299999999999996</v>
      </c>
      <c r="D73" s="123">
        <v>0.67100000000000004</v>
      </c>
      <c r="E73" s="154" t="s">
        <v>176</v>
      </c>
      <c r="F73" s="123">
        <v>0.71499999999999997</v>
      </c>
      <c r="G73" s="123">
        <v>0.67400000000000004</v>
      </c>
      <c r="H73" s="154" t="s">
        <v>270</v>
      </c>
      <c r="I73" s="169"/>
      <c r="J73" s="123">
        <v>0.79400000000000004</v>
      </c>
      <c r="K73" s="123">
        <v>0.75900000000000001</v>
      </c>
      <c r="L73" s="171" t="s">
        <v>177</v>
      </c>
      <c r="M73" s="172">
        <v>0.79800000000000004</v>
      </c>
      <c r="N73" s="172">
        <v>0.76600000000000001</v>
      </c>
      <c r="O73" s="171" t="s">
        <v>176</v>
      </c>
      <c r="P73" s="140"/>
      <c r="Q73" s="123">
        <v>0.61199999999999999</v>
      </c>
      <c r="R73" s="123">
        <v>0.57999999999999996</v>
      </c>
      <c r="S73" s="154" t="s">
        <v>176</v>
      </c>
      <c r="T73" s="123">
        <v>0.629</v>
      </c>
      <c r="U73" s="123">
        <v>0.57999999999999996</v>
      </c>
      <c r="V73" s="154" t="s">
        <v>228</v>
      </c>
    </row>
    <row r="74" spans="2:22" ht="16.5" thickTop="1" thickBot="1" x14ac:dyDescent="0.25">
      <c r="B74" s="12" t="s">
        <v>127</v>
      </c>
      <c r="C74" s="174">
        <v>185</v>
      </c>
      <c r="D74" s="174">
        <v>178.6</v>
      </c>
      <c r="E74" s="155">
        <f t="shared" ref="E74:E75" si="60">C74/D74-1</f>
        <v>3.5834266517357216E-2</v>
      </c>
      <c r="F74" s="160">
        <v>180.3</v>
      </c>
      <c r="G74" s="160">
        <v>178.4</v>
      </c>
      <c r="H74" s="155">
        <f t="shared" ref="H74:H75" si="61">F74/G74-1</f>
        <v>1.065022421524664E-2</v>
      </c>
      <c r="I74" s="170"/>
      <c r="J74" s="125">
        <v>190.3</v>
      </c>
      <c r="K74" s="125">
        <v>183.9</v>
      </c>
      <c r="L74" s="155">
        <f t="shared" ref="L74:L75" si="62">J74/K74-1</f>
        <v>3.4801522566612286E-2</v>
      </c>
      <c r="M74" s="156">
        <v>183.9</v>
      </c>
      <c r="N74" s="156">
        <v>183.5</v>
      </c>
      <c r="O74" s="155">
        <f t="shared" ref="O74:O75" si="63">M74/N74-1</f>
        <v>2.1798365122616126E-3</v>
      </c>
      <c r="P74" s="141"/>
      <c r="Q74" s="125">
        <v>177.3</v>
      </c>
      <c r="R74" s="125">
        <v>171.8</v>
      </c>
      <c r="S74" s="155">
        <f t="shared" ref="S74:S75" si="64">Q74/R74-1</f>
        <v>3.2013969732246794E-2</v>
      </c>
      <c r="T74" s="160">
        <v>174.6</v>
      </c>
      <c r="U74" s="160">
        <v>171.8</v>
      </c>
      <c r="V74" s="155">
        <f t="shared" ref="V74:V75" si="65">T74/U74-1</f>
        <v>1.6298020954598202E-2</v>
      </c>
    </row>
    <row r="75" spans="2:22" ht="16.5" thickTop="1" thickBot="1" x14ac:dyDescent="0.25">
      <c r="B75" s="12" t="s">
        <v>128</v>
      </c>
      <c r="C75" s="174">
        <v>130.1</v>
      </c>
      <c r="D75" s="174">
        <v>119.8</v>
      </c>
      <c r="E75" s="155">
        <f t="shared" si="60"/>
        <v>8.5976627712854636E-2</v>
      </c>
      <c r="F75" s="160">
        <v>128.9</v>
      </c>
      <c r="G75" s="160">
        <v>120.2</v>
      </c>
      <c r="H75" s="155">
        <f t="shared" si="61"/>
        <v>7.2379367720465826E-2</v>
      </c>
      <c r="I75" s="170"/>
      <c r="J75" s="125">
        <v>151.1</v>
      </c>
      <c r="K75" s="125">
        <v>139.5</v>
      </c>
      <c r="L75" s="127">
        <f t="shared" si="62"/>
        <v>8.3154121863799224E-2</v>
      </c>
      <c r="M75" s="156">
        <v>146.9</v>
      </c>
      <c r="N75" s="156">
        <v>140.6</v>
      </c>
      <c r="O75" s="127">
        <f t="shared" si="63"/>
        <v>4.4807965860597543E-2</v>
      </c>
      <c r="P75" s="141"/>
      <c r="Q75" s="125">
        <v>108.4</v>
      </c>
      <c r="R75" s="125">
        <v>99.7</v>
      </c>
      <c r="S75" s="127">
        <f t="shared" si="64"/>
        <v>8.7261785356068211E-2</v>
      </c>
      <c r="T75" s="128">
        <v>109.9</v>
      </c>
      <c r="U75" s="128">
        <v>99.7</v>
      </c>
      <c r="V75" s="127">
        <f t="shared" si="65"/>
        <v>0.10230692076228687</v>
      </c>
    </row>
    <row r="76" spans="2:22" ht="15.75" thickTop="1" x14ac:dyDescent="0.2">
      <c r="B76" s="21"/>
      <c r="C76" s="27"/>
      <c r="D76" s="27"/>
      <c r="E76" s="27"/>
      <c r="F76" s="27"/>
      <c r="G76" s="27"/>
      <c r="H76" s="27"/>
      <c r="J76" s="27"/>
      <c r="K76" s="27"/>
      <c r="L76" s="27"/>
      <c r="M76" s="27"/>
      <c r="N76" s="27"/>
      <c r="O76" s="27"/>
      <c r="Q76" s="27"/>
      <c r="R76" s="27"/>
      <c r="S76" s="27"/>
      <c r="T76" s="27"/>
      <c r="U76" s="27"/>
      <c r="V76" s="27"/>
    </row>
    <row r="77" spans="2:22" x14ac:dyDescent="0.2">
      <c r="B77" s="21"/>
      <c r="C77" s="27"/>
      <c r="D77" s="27"/>
      <c r="E77" s="27"/>
      <c r="F77" s="27"/>
      <c r="G77" s="27"/>
      <c r="H77" s="27"/>
      <c r="J77" s="27"/>
      <c r="K77" s="27"/>
      <c r="L77" s="27"/>
      <c r="M77" s="27"/>
      <c r="N77" s="27"/>
      <c r="O77" s="27"/>
      <c r="Q77" s="27"/>
      <c r="R77" s="27"/>
      <c r="S77" s="27"/>
      <c r="T77" s="27"/>
      <c r="U77" s="27"/>
      <c r="V77" s="27"/>
    </row>
    <row r="78" spans="2:22" x14ac:dyDescent="0.2">
      <c r="B78" s="21"/>
      <c r="C78" s="27"/>
      <c r="D78" s="27"/>
      <c r="E78" s="27"/>
      <c r="F78" s="27"/>
      <c r="G78" s="27"/>
      <c r="H78" s="27"/>
      <c r="J78" s="27"/>
      <c r="K78" s="27"/>
      <c r="L78" s="27"/>
      <c r="M78" s="27"/>
      <c r="N78" s="27"/>
      <c r="O78" s="27"/>
      <c r="Q78" s="27"/>
      <c r="R78" s="27"/>
      <c r="S78" s="27"/>
      <c r="T78" s="27"/>
      <c r="U78" s="27"/>
      <c r="V78" s="27"/>
    </row>
    <row r="79" spans="2:22" x14ac:dyDescent="0.2">
      <c r="B79" s="21"/>
      <c r="C79" s="27"/>
      <c r="D79" s="27"/>
      <c r="E79" s="27"/>
      <c r="F79" s="27"/>
      <c r="G79" s="27"/>
      <c r="H79" s="27"/>
      <c r="J79" s="27"/>
      <c r="K79" s="27"/>
      <c r="L79" s="27"/>
      <c r="M79" s="27"/>
      <c r="N79" s="27"/>
      <c r="O79" s="27"/>
      <c r="Q79" s="27"/>
      <c r="R79" s="27"/>
      <c r="S79" s="27"/>
      <c r="T79" s="27"/>
      <c r="U79" s="27"/>
      <c r="V79" s="27"/>
    </row>
    <row r="80" spans="2:22" x14ac:dyDescent="0.2">
      <c r="B80" s="21"/>
      <c r="C80" s="27"/>
      <c r="D80" s="27"/>
      <c r="E80" s="27"/>
      <c r="F80" s="27"/>
      <c r="G80" s="27"/>
      <c r="H80" s="27"/>
      <c r="J80" s="27"/>
      <c r="K80" s="27"/>
      <c r="L80" s="27"/>
      <c r="M80" s="27"/>
      <c r="N80" s="27"/>
      <c r="O80" s="27"/>
      <c r="Q80" s="27"/>
      <c r="R80" s="27"/>
      <c r="S80" s="27"/>
      <c r="T80" s="27"/>
      <c r="U80" s="27"/>
      <c r="V80" s="27"/>
    </row>
    <row r="81" spans="2:22" x14ac:dyDescent="0.2">
      <c r="B81" s="21"/>
      <c r="C81" s="27"/>
      <c r="D81" s="27"/>
      <c r="E81" s="27"/>
      <c r="F81" s="27"/>
      <c r="G81" s="27"/>
      <c r="H81" s="27"/>
      <c r="J81" s="27"/>
      <c r="K81" s="27"/>
      <c r="L81" s="27"/>
      <c r="M81" s="27"/>
      <c r="N81" s="27"/>
      <c r="O81" s="27"/>
      <c r="Q81" s="27"/>
      <c r="R81" s="27"/>
      <c r="S81" s="27"/>
      <c r="T81" s="27"/>
      <c r="U81" s="27"/>
      <c r="V81" s="27"/>
    </row>
    <row r="82" spans="2:22" x14ac:dyDescent="0.2">
      <c r="B82" s="21"/>
      <c r="C82" s="27"/>
      <c r="D82" s="27"/>
      <c r="E82" s="27"/>
      <c r="F82" s="27"/>
      <c r="G82" s="27"/>
      <c r="H82" s="27"/>
      <c r="J82" s="27"/>
      <c r="K82" s="27"/>
      <c r="L82" s="27"/>
      <c r="M82" s="27"/>
      <c r="N82" s="27"/>
      <c r="O82" s="27"/>
      <c r="Q82" s="27"/>
      <c r="R82" s="27"/>
      <c r="S82" s="27"/>
      <c r="T82" s="27"/>
      <c r="U82" s="27"/>
      <c r="V82" s="27"/>
    </row>
    <row r="83" spans="2:22" x14ac:dyDescent="0.2">
      <c r="C83" s="27"/>
      <c r="D83" s="27"/>
      <c r="E83" s="27"/>
      <c r="F83" s="27"/>
      <c r="G83" s="27"/>
      <c r="H83" s="27"/>
      <c r="J83" s="27"/>
      <c r="K83" s="27"/>
      <c r="L83" s="27"/>
      <c r="M83" s="27"/>
      <c r="N83" s="27"/>
      <c r="O83" s="27"/>
      <c r="Q83" s="27"/>
      <c r="R83" s="27"/>
      <c r="S83" s="27"/>
      <c r="T83" s="27"/>
      <c r="U83" s="27"/>
      <c r="V83" s="27"/>
    </row>
    <row r="84" spans="2:22" x14ac:dyDescent="0.2">
      <c r="C84" s="27"/>
      <c r="D84" s="27"/>
      <c r="E84" s="27"/>
      <c r="F84" s="27"/>
      <c r="G84" s="27"/>
      <c r="H84" s="27"/>
      <c r="J84" s="27"/>
      <c r="K84" s="27"/>
      <c r="L84" s="27"/>
      <c r="M84" s="27"/>
      <c r="N84" s="27"/>
      <c r="O84" s="27"/>
      <c r="Q84" s="27"/>
      <c r="R84" s="27"/>
      <c r="S84" s="27"/>
      <c r="T84" s="27"/>
      <c r="U84" s="27"/>
      <c r="V84" s="27"/>
    </row>
    <row r="85" spans="2:22" x14ac:dyDescent="0.2">
      <c r="C85" s="27"/>
      <c r="D85" s="27"/>
      <c r="E85" s="27"/>
      <c r="F85" s="27"/>
      <c r="G85" s="27"/>
      <c r="H85" s="27"/>
      <c r="J85" s="27"/>
      <c r="K85" s="27"/>
      <c r="L85" s="27"/>
      <c r="M85" s="27"/>
      <c r="N85" s="27"/>
      <c r="O85" s="27"/>
      <c r="Q85" s="27"/>
      <c r="R85" s="27"/>
      <c r="S85" s="27"/>
      <c r="T85" s="27"/>
      <c r="U85" s="27"/>
      <c r="V85" s="27"/>
    </row>
    <row r="86" spans="2:22" x14ac:dyDescent="0.2">
      <c r="C86" s="27"/>
      <c r="D86" s="27"/>
      <c r="E86" s="27"/>
      <c r="F86" s="27"/>
      <c r="G86" s="27"/>
      <c r="H86" s="27"/>
      <c r="J86" s="27"/>
      <c r="K86" s="27"/>
      <c r="L86" s="27"/>
      <c r="M86" s="27"/>
      <c r="N86" s="27"/>
      <c r="O86" s="27"/>
      <c r="Q86" s="27"/>
      <c r="R86" s="27"/>
      <c r="S86" s="27"/>
      <c r="T86" s="27"/>
      <c r="U86" s="27"/>
      <c r="V86" s="27"/>
    </row>
    <row r="87" spans="2:22" x14ac:dyDescent="0.2">
      <c r="C87" s="27"/>
      <c r="D87" s="27"/>
      <c r="E87" s="27"/>
      <c r="F87" s="27"/>
      <c r="G87" s="27"/>
      <c r="H87" s="27"/>
      <c r="J87" s="27"/>
      <c r="K87" s="27"/>
      <c r="L87" s="27"/>
      <c r="M87" s="27"/>
      <c r="N87" s="27"/>
      <c r="O87" s="27"/>
      <c r="Q87" s="27"/>
      <c r="R87" s="27"/>
      <c r="S87" s="27"/>
      <c r="T87" s="27"/>
      <c r="U87" s="27"/>
      <c r="V87" s="27"/>
    </row>
    <row r="88" spans="2:22" x14ac:dyDescent="0.2">
      <c r="C88" s="27"/>
      <c r="D88" s="27"/>
      <c r="E88" s="27"/>
      <c r="F88" s="27"/>
      <c r="G88" s="27"/>
      <c r="H88" s="27"/>
      <c r="J88" s="27"/>
      <c r="K88" s="27"/>
      <c r="L88" s="27"/>
      <c r="M88" s="27"/>
      <c r="N88" s="27"/>
      <c r="O88" s="27"/>
      <c r="Q88" s="27"/>
      <c r="R88" s="27"/>
      <c r="S88" s="27"/>
      <c r="T88" s="27"/>
      <c r="U88" s="27"/>
      <c r="V88" s="27"/>
    </row>
    <row r="89" spans="2:22" x14ac:dyDescent="0.2">
      <c r="C89" s="27"/>
      <c r="D89" s="27"/>
      <c r="E89" s="27"/>
      <c r="F89" s="27"/>
      <c r="G89" s="27"/>
      <c r="H89" s="27"/>
      <c r="J89" s="27"/>
      <c r="K89" s="27"/>
      <c r="L89" s="27"/>
      <c r="M89" s="27"/>
      <c r="N89" s="27"/>
      <c r="O89" s="27"/>
      <c r="Q89" s="27"/>
      <c r="R89" s="27"/>
      <c r="S89" s="27"/>
      <c r="T89" s="27"/>
      <c r="U89" s="27"/>
      <c r="V89" s="27"/>
    </row>
    <row r="94" spans="2:22" x14ac:dyDescent="0.2">
      <c r="B94" s="21"/>
      <c r="C94" s="27"/>
      <c r="D94" s="27"/>
      <c r="E94" s="27"/>
      <c r="F94" s="27"/>
      <c r="G94" s="27"/>
      <c r="H94" s="27"/>
      <c r="J94" s="27"/>
      <c r="K94" s="27"/>
      <c r="L94" s="27"/>
      <c r="M94" s="27"/>
      <c r="N94" s="27"/>
      <c r="O94" s="27"/>
      <c r="Q94" s="27"/>
      <c r="R94" s="27"/>
      <c r="S94" s="27"/>
      <c r="T94" s="27"/>
      <c r="U94" s="27"/>
      <c r="V94" s="27"/>
    </row>
    <row r="95" spans="2:22" x14ac:dyDescent="0.2">
      <c r="B95" s="21"/>
      <c r="C95" s="27"/>
      <c r="D95" s="27"/>
      <c r="E95" s="27"/>
      <c r="F95" s="27"/>
      <c r="G95" s="27"/>
      <c r="H95" s="27"/>
      <c r="J95" s="27"/>
      <c r="K95" s="27"/>
      <c r="L95" s="27"/>
      <c r="M95" s="27"/>
      <c r="N95" s="27"/>
      <c r="O95" s="27"/>
      <c r="Q95" s="27"/>
      <c r="R95" s="27"/>
      <c r="S95" s="27"/>
      <c r="T95" s="27"/>
      <c r="U95" s="27"/>
      <c r="V95" s="27"/>
    </row>
    <row r="96" spans="2:22" x14ac:dyDescent="0.2">
      <c r="B96" s="21"/>
      <c r="C96" s="27"/>
      <c r="D96" s="27"/>
      <c r="E96" s="27"/>
      <c r="F96" s="27"/>
      <c r="G96" s="27"/>
      <c r="H96" s="27"/>
      <c r="J96" s="27"/>
      <c r="K96" s="27"/>
      <c r="L96" s="27"/>
      <c r="M96" s="27"/>
      <c r="N96" s="27"/>
      <c r="O96" s="27"/>
      <c r="Q96" s="27"/>
      <c r="R96" s="27"/>
      <c r="S96" s="27"/>
      <c r="T96" s="27"/>
      <c r="U96" s="27"/>
      <c r="V96" s="27"/>
    </row>
    <row r="97" spans="2:22" x14ac:dyDescent="0.2">
      <c r="B97" s="21"/>
      <c r="C97" s="27"/>
      <c r="D97" s="27"/>
      <c r="E97" s="27"/>
      <c r="F97" s="27"/>
      <c r="G97" s="27"/>
      <c r="H97" s="27"/>
      <c r="J97" s="27"/>
      <c r="K97" s="27"/>
      <c r="L97" s="27"/>
      <c r="M97" s="27"/>
      <c r="N97" s="27"/>
      <c r="O97" s="27"/>
      <c r="Q97" s="27"/>
      <c r="R97" s="27"/>
      <c r="S97" s="27"/>
      <c r="T97" s="27"/>
      <c r="U97" s="27"/>
      <c r="V97" s="27"/>
    </row>
    <row r="98" spans="2:22" x14ac:dyDescent="0.2">
      <c r="B98" s="21"/>
      <c r="C98" s="27"/>
      <c r="D98" s="27"/>
      <c r="E98" s="27"/>
      <c r="F98" s="27"/>
      <c r="G98" s="27"/>
      <c r="H98" s="27"/>
      <c r="J98" s="27"/>
      <c r="K98" s="27"/>
      <c r="L98" s="27"/>
      <c r="M98" s="27"/>
      <c r="N98" s="27"/>
      <c r="O98" s="27"/>
      <c r="Q98" s="27"/>
      <c r="R98" s="27"/>
      <c r="S98" s="27"/>
      <c r="T98" s="27"/>
      <c r="U98" s="27"/>
      <c r="V98" s="27"/>
    </row>
    <row r="99" spans="2:22" x14ac:dyDescent="0.2">
      <c r="B99" s="21"/>
      <c r="C99" s="27"/>
      <c r="D99" s="27"/>
      <c r="E99" s="27"/>
      <c r="F99" s="27"/>
      <c r="G99" s="27"/>
      <c r="H99" s="27"/>
      <c r="J99" s="27"/>
      <c r="K99" s="27"/>
      <c r="L99" s="27"/>
      <c r="M99" s="27"/>
      <c r="N99" s="27"/>
      <c r="O99" s="27"/>
      <c r="Q99" s="27"/>
      <c r="R99" s="27"/>
      <c r="S99" s="27"/>
      <c r="T99" s="27"/>
      <c r="U99" s="27"/>
      <c r="V99" s="27"/>
    </row>
    <row r="100" spans="2:22" x14ac:dyDescent="0.2">
      <c r="B100" s="21"/>
      <c r="C100" s="27"/>
      <c r="D100" s="27"/>
      <c r="E100" s="27"/>
      <c r="F100" s="27"/>
      <c r="G100" s="27"/>
      <c r="H100" s="27"/>
      <c r="J100" s="27"/>
      <c r="K100" s="27"/>
      <c r="L100" s="27"/>
      <c r="M100" s="27"/>
      <c r="N100" s="27"/>
      <c r="O100" s="27"/>
      <c r="Q100" s="27"/>
      <c r="R100" s="27"/>
      <c r="S100" s="27"/>
      <c r="T100" s="27"/>
      <c r="U100" s="27"/>
      <c r="V100" s="27"/>
    </row>
    <row r="101" spans="2:22" x14ac:dyDescent="0.2">
      <c r="B101" s="21"/>
      <c r="C101" s="27"/>
      <c r="D101" s="27"/>
      <c r="E101" s="27"/>
      <c r="F101" s="27"/>
      <c r="G101" s="27"/>
      <c r="H101" s="27"/>
      <c r="J101" s="27"/>
      <c r="K101" s="27"/>
      <c r="L101" s="27"/>
      <c r="M101" s="27"/>
      <c r="N101" s="27"/>
      <c r="O101" s="27"/>
      <c r="Q101" s="27"/>
      <c r="R101" s="27"/>
      <c r="S101" s="27"/>
      <c r="T101" s="27"/>
      <c r="U101" s="27"/>
      <c r="V101" s="27"/>
    </row>
    <row r="102" spans="2:22" x14ac:dyDescent="0.2">
      <c r="B102" s="21"/>
      <c r="C102" s="27"/>
      <c r="D102" s="27"/>
      <c r="E102" s="27"/>
      <c r="F102" s="27"/>
      <c r="G102" s="27"/>
      <c r="H102" s="27"/>
      <c r="J102" s="27"/>
      <c r="K102" s="27"/>
      <c r="L102" s="27"/>
      <c r="M102" s="27"/>
      <c r="N102" s="27"/>
      <c r="O102" s="27"/>
      <c r="Q102" s="27"/>
      <c r="R102" s="27"/>
      <c r="S102" s="27"/>
      <c r="T102" s="27"/>
      <c r="U102" s="27"/>
      <c r="V102" s="27"/>
    </row>
    <row r="103" spans="2:22" x14ac:dyDescent="0.2">
      <c r="B103" s="21"/>
      <c r="C103" s="27"/>
      <c r="D103" s="27"/>
      <c r="E103" s="27"/>
      <c r="F103" s="27"/>
      <c r="G103" s="27"/>
      <c r="H103" s="27"/>
      <c r="J103" s="27"/>
      <c r="K103" s="27"/>
      <c r="L103" s="27"/>
      <c r="M103" s="27"/>
      <c r="N103" s="27"/>
      <c r="O103" s="27"/>
      <c r="Q103" s="27"/>
      <c r="R103" s="27"/>
      <c r="S103" s="27"/>
      <c r="T103" s="27"/>
      <c r="U103" s="27"/>
      <c r="V103" s="27"/>
    </row>
    <row r="104" spans="2:22" x14ac:dyDescent="0.2">
      <c r="B104" s="21"/>
      <c r="C104" s="27"/>
      <c r="D104" s="27"/>
      <c r="E104" s="27"/>
      <c r="F104" s="27"/>
      <c r="G104" s="27"/>
      <c r="H104" s="27"/>
      <c r="J104" s="27"/>
      <c r="K104" s="27"/>
      <c r="L104" s="27"/>
      <c r="M104" s="27"/>
      <c r="N104" s="27"/>
      <c r="O104" s="27"/>
      <c r="Q104" s="27"/>
      <c r="R104" s="27"/>
      <c r="S104" s="27"/>
      <c r="T104" s="27"/>
      <c r="U104" s="27"/>
      <c r="V104" s="27"/>
    </row>
    <row r="105" spans="2:22" x14ac:dyDescent="0.2">
      <c r="B105" s="21"/>
      <c r="C105" s="27"/>
      <c r="D105" s="27"/>
      <c r="E105" s="27"/>
      <c r="F105" s="27"/>
      <c r="G105" s="27"/>
      <c r="H105" s="27"/>
      <c r="J105" s="27"/>
      <c r="K105" s="27"/>
      <c r="L105" s="27"/>
      <c r="M105" s="27"/>
      <c r="N105" s="27"/>
      <c r="O105" s="27"/>
      <c r="Q105" s="27"/>
      <c r="R105" s="27"/>
      <c r="S105" s="27"/>
      <c r="T105" s="27"/>
      <c r="U105" s="27"/>
      <c r="V105" s="27"/>
    </row>
    <row r="106" spans="2:22" x14ac:dyDescent="0.2">
      <c r="B106" s="21"/>
      <c r="C106" s="27"/>
      <c r="D106" s="27"/>
      <c r="E106" s="27"/>
      <c r="F106" s="27"/>
      <c r="G106" s="27"/>
      <c r="H106" s="27"/>
      <c r="J106" s="27"/>
      <c r="K106" s="27"/>
      <c r="L106" s="27"/>
      <c r="M106" s="27"/>
      <c r="N106" s="27"/>
      <c r="O106" s="27"/>
      <c r="Q106" s="27"/>
      <c r="R106" s="27"/>
      <c r="S106" s="27"/>
      <c r="T106" s="27"/>
      <c r="U106" s="27"/>
      <c r="V106" s="27"/>
    </row>
    <row r="107" spans="2:22" x14ac:dyDescent="0.2">
      <c r="B107" s="21"/>
      <c r="C107" s="27"/>
      <c r="D107" s="27"/>
      <c r="E107" s="27"/>
      <c r="F107" s="27"/>
      <c r="G107" s="27"/>
      <c r="H107" s="27"/>
      <c r="J107" s="27"/>
      <c r="K107" s="27"/>
      <c r="L107" s="27"/>
      <c r="M107" s="27"/>
      <c r="N107" s="27"/>
      <c r="O107" s="27"/>
      <c r="Q107" s="27"/>
      <c r="R107" s="27"/>
      <c r="S107" s="27"/>
      <c r="T107" s="27"/>
      <c r="U107" s="27"/>
      <c r="V107" s="27"/>
    </row>
    <row r="108" spans="2:22" x14ac:dyDescent="0.2">
      <c r="B108" s="21"/>
      <c r="C108" s="27"/>
      <c r="D108" s="27"/>
      <c r="E108" s="27"/>
      <c r="F108" s="27"/>
      <c r="G108" s="27"/>
      <c r="H108" s="27"/>
      <c r="J108" s="27"/>
      <c r="K108" s="27"/>
      <c r="L108" s="27"/>
      <c r="M108" s="27"/>
      <c r="N108" s="27"/>
      <c r="O108" s="27"/>
      <c r="Q108" s="27"/>
      <c r="R108" s="27"/>
      <c r="S108" s="27"/>
      <c r="T108" s="27"/>
      <c r="U108" s="27"/>
      <c r="V108" s="27"/>
    </row>
    <row r="110" spans="2:22" x14ac:dyDescent="0.2">
      <c r="C110" s="27"/>
      <c r="D110" s="27"/>
      <c r="E110" s="27"/>
      <c r="F110" s="27"/>
      <c r="G110" s="27"/>
      <c r="H110" s="27"/>
      <c r="J110" s="27"/>
      <c r="K110" s="27"/>
      <c r="L110" s="27"/>
      <c r="M110" s="27"/>
      <c r="N110" s="27"/>
      <c r="O110" s="27"/>
      <c r="Q110" s="27"/>
      <c r="R110" s="27"/>
      <c r="S110" s="27"/>
      <c r="T110" s="27"/>
      <c r="U110" s="27"/>
      <c r="V110" s="27"/>
    </row>
    <row r="111" spans="2:22" x14ac:dyDescent="0.2">
      <c r="C111" s="27"/>
      <c r="D111" s="27"/>
      <c r="E111" s="27"/>
      <c r="F111" s="27"/>
      <c r="G111" s="27"/>
      <c r="H111" s="27"/>
      <c r="J111" s="27"/>
      <c r="K111" s="27"/>
      <c r="L111" s="27"/>
      <c r="M111" s="27"/>
      <c r="N111" s="27"/>
      <c r="O111" s="27"/>
      <c r="Q111" s="27"/>
      <c r="R111" s="27"/>
      <c r="S111" s="27"/>
      <c r="T111" s="27"/>
      <c r="U111" s="27"/>
      <c r="V111" s="27"/>
    </row>
    <row r="112" spans="2:22" x14ac:dyDescent="0.2">
      <c r="C112" s="27"/>
      <c r="D112" s="27"/>
      <c r="E112" s="27"/>
      <c r="F112" s="27"/>
      <c r="G112" s="27"/>
      <c r="H112" s="27"/>
      <c r="J112" s="27"/>
      <c r="K112" s="27"/>
      <c r="L112" s="27"/>
      <c r="M112" s="27"/>
      <c r="N112" s="27"/>
      <c r="O112" s="27"/>
      <c r="Q112" s="27"/>
      <c r="R112" s="27"/>
      <c r="S112" s="27"/>
      <c r="T112" s="27"/>
      <c r="U112" s="27"/>
      <c r="V112" s="27"/>
    </row>
    <row r="113" spans="2:22" x14ac:dyDescent="0.2">
      <c r="C113" s="27"/>
      <c r="D113" s="27"/>
      <c r="E113" s="27"/>
      <c r="F113" s="27"/>
      <c r="G113" s="27"/>
      <c r="H113" s="27"/>
      <c r="J113" s="27"/>
      <c r="K113" s="27"/>
      <c r="L113" s="27"/>
      <c r="M113" s="27"/>
      <c r="N113" s="27"/>
      <c r="O113" s="27"/>
      <c r="Q113" s="27"/>
      <c r="R113" s="27"/>
      <c r="S113" s="27"/>
      <c r="T113" s="27"/>
      <c r="U113" s="27"/>
      <c r="V113" s="27"/>
    </row>
    <row r="114" spans="2:22" x14ac:dyDescent="0.2">
      <c r="C114" s="27"/>
      <c r="D114" s="27"/>
      <c r="E114" s="27"/>
      <c r="F114" s="27"/>
      <c r="G114" s="27"/>
      <c r="H114" s="27"/>
      <c r="J114" s="27"/>
      <c r="K114" s="27"/>
      <c r="L114" s="27"/>
      <c r="M114" s="27"/>
      <c r="N114" s="27"/>
      <c r="O114" s="27"/>
      <c r="Q114" s="27"/>
      <c r="R114" s="27"/>
      <c r="S114" s="27"/>
      <c r="T114" s="27"/>
      <c r="U114" s="27"/>
      <c r="V114" s="27"/>
    </row>
    <row r="115" spans="2:22" x14ac:dyDescent="0.2">
      <c r="C115" s="27"/>
      <c r="D115" s="27"/>
      <c r="E115" s="27"/>
      <c r="F115" s="27"/>
      <c r="G115" s="27"/>
      <c r="H115" s="27"/>
      <c r="J115" s="27"/>
      <c r="K115" s="27"/>
      <c r="L115" s="27"/>
      <c r="M115" s="27"/>
      <c r="N115" s="27"/>
      <c r="O115" s="27"/>
      <c r="Q115" s="27"/>
      <c r="R115" s="27"/>
      <c r="S115" s="27"/>
      <c r="T115" s="27"/>
      <c r="U115" s="27"/>
      <c r="V115" s="27"/>
    </row>
    <row r="116" spans="2:22" x14ac:dyDescent="0.2">
      <c r="B116" s="21"/>
      <c r="C116" s="27"/>
      <c r="D116" s="27"/>
      <c r="E116" s="27"/>
      <c r="F116" s="27"/>
      <c r="G116" s="27"/>
      <c r="H116" s="27"/>
      <c r="J116" s="27"/>
      <c r="K116" s="27"/>
      <c r="L116" s="27"/>
      <c r="M116" s="27"/>
      <c r="N116" s="27"/>
      <c r="O116" s="27"/>
      <c r="Q116" s="27"/>
      <c r="R116" s="27"/>
      <c r="S116" s="27"/>
      <c r="T116" s="27"/>
      <c r="U116" s="27"/>
      <c r="V116" s="27"/>
    </row>
    <row r="117" spans="2:22" x14ac:dyDescent="0.2">
      <c r="B117" s="21"/>
      <c r="C117" s="27"/>
      <c r="D117" s="27"/>
      <c r="E117" s="27"/>
      <c r="F117" s="27"/>
      <c r="G117" s="27"/>
      <c r="H117" s="27"/>
      <c r="J117" s="27"/>
      <c r="K117" s="27"/>
      <c r="L117" s="27"/>
      <c r="M117" s="27"/>
      <c r="N117" s="27"/>
      <c r="O117" s="27"/>
      <c r="Q117" s="27"/>
      <c r="R117" s="27"/>
      <c r="S117" s="27"/>
      <c r="T117" s="27"/>
      <c r="U117" s="27"/>
      <c r="V117" s="27"/>
    </row>
    <row r="118" spans="2:22" x14ac:dyDescent="0.2">
      <c r="B118" s="21"/>
      <c r="C118" s="27"/>
      <c r="D118" s="27"/>
      <c r="E118" s="27"/>
      <c r="F118" s="27"/>
      <c r="G118" s="27"/>
      <c r="H118" s="27"/>
      <c r="J118" s="27"/>
      <c r="K118" s="27"/>
      <c r="L118" s="27"/>
      <c r="M118" s="27"/>
      <c r="N118" s="27"/>
      <c r="O118" s="27"/>
      <c r="Q118" s="27"/>
      <c r="R118" s="27"/>
      <c r="S118" s="27"/>
      <c r="T118" s="27"/>
      <c r="U118" s="27"/>
      <c r="V118" s="27"/>
    </row>
    <row r="119" spans="2:22" x14ac:dyDescent="0.2">
      <c r="B119" s="21"/>
      <c r="C119" s="27"/>
      <c r="D119" s="27"/>
      <c r="E119" s="27"/>
      <c r="F119" s="27"/>
      <c r="G119" s="27"/>
      <c r="H119" s="27"/>
      <c r="J119" s="27"/>
      <c r="K119" s="27"/>
      <c r="L119" s="27"/>
      <c r="M119" s="27"/>
      <c r="N119" s="27"/>
      <c r="O119" s="27"/>
      <c r="Q119" s="27"/>
      <c r="R119" s="27"/>
      <c r="S119" s="27"/>
      <c r="T119" s="27"/>
      <c r="U119" s="27"/>
      <c r="V119" s="27"/>
    </row>
    <row r="120" spans="2:22" x14ac:dyDescent="0.2">
      <c r="B120" s="21"/>
      <c r="C120" s="27"/>
      <c r="D120" s="27"/>
      <c r="E120" s="27"/>
      <c r="F120" s="27"/>
      <c r="G120" s="27"/>
      <c r="H120" s="27"/>
      <c r="J120" s="27"/>
      <c r="K120" s="27"/>
      <c r="L120" s="27"/>
      <c r="M120" s="27"/>
      <c r="N120" s="27"/>
      <c r="O120" s="27"/>
      <c r="Q120" s="27"/>
      <c r="R120" s="27"/>
      <c r="S120" s="27"/>
      <c r="T120" s="27"/>
      <c r="U120" s="27"/>
      <c r="V120" s="27"/>
    </row>
    <row r="121" spans="2:22" x14ac:dyDescent="0.2">
      <c r="C121" s="27"/>
      <c r="D121" s="27"/>
      <c r="E121" s="27"/>
      <c r="F121" s="27"/>
      <c r="G121" s="27"/>
      <c r="H121" s="27"/>
      <c r="J121" s="27"/>
      <c r="K121" s="27"/>
      <c r="L121" s="27"/>
      <c r="M121" s="27"/>
      <c r="N121" s="27"/>
      <c r="O121" s="27"/>
      <c r="Q121" s="27"/>
      <c r="R121" s="27"/>
      <c r="S121" s="27"/>
      <c r="T121" s="27"/>
      <c r="U121" s="27"/>
      <c r="V121" s="27"/>
    </row>
    <row r="122" spans="2:22" x14ac:dyDescent="0.2">
      <c r="C122" s="27"/>
      <c r="D122" s="27"/>
      <c r="E122" s="27"/>
      <c r="F122" s="27"/>
      <c r="G122" s="27"/>
      <c r="H122" s="27"/>
      <c r="J122" s="27"/>
      <c r="K122" s="27"/>
      <c r="L122" s="27"/>
      <c r="M122" s="27"/>
      <c r="N122" s="27"/>
      <c r="O122" s="27"/>
      <c r="Q122" s="27"/>
      <c r="R122" s="27"/>
      <c r="S122" s="27"/>
      <c r="T122" s="27"/>
      <c r="U122" s="27"/>
      <c r="V122" s="27"/>
    </row>
    <row r="123" spans="2:22" x14ac:dyDescent="0.2">
      <c r="C123" s="27"/>
      <c r="D123" s="27"/>
      <c r="E123" s="27"/>
      <c r="F123" s="27"/>
      <c r="G123" s="27"/>
      <c r="H123" s="27"/>
      <c r="J123" s="27"/>
      <c r="K123" s="27"/>
      <c r="L123" s="27"/>
      <c r="M123" s="27"/>
      <c r="N123" s="27"/>
      <c r="O123" s="27"/>
      <c r="Q123" s="27"/>
      <c r="R123" s="27"/>
      <c r="S123" s="27"/>
      <c r="T123" s="27"/>
      <c r="U123" s="27"/>
      <c r="V123" s="27"/>
    </row>
    <row r="124" spans="2:22" x14ac:dyDescent="0.2">
      <c r="C124" s="27"/>
      <c r="D124" s="27"/>
      <c r="E124" s="27"/>
      <c r="F124" s="27"/>
      <c r="G124" s="27"/>
      <c r="H124" s="27"/>
      <c r="J124" s="27"/>
      <c r="K124" s="27"/>
      <c r="L124" s="27"/>
      <c r="M124" s="27"/>
      <c r="N124" s="27"/>
      <c r="O124" s="27"/>
      <c r="Q124" s="27"/>
      <c r="R124" s="27"/>
      <c r="S124" s="27"/>
      <c r="T124" s="27"/>
      <c r="U124" s="27"/>
      <c r="V124" s="27"/>
    </row>
    <row r="125" spans="2:22" x14ac:dyDescent="0.2">
      <c r="C125" s="27"/>
      <c r="D125" s="27"/>
      <c r="E125" s="27"/>
      <c r="F125" s="27"/>
      <c r="G125" s="27"/>
      <c r="H125" s="27"/>
      <c r="J125" s="27"/>
      <c r="K125" s="27"/>
      <c r="L125" s="27"/>
      <c r="M125" s="27"/>
      <c r="N125" s="27"/>
      <c r="O125" s="27"/>
      <c r="Q125" s="27"/>
      <c r="R125" s="27"/>
      <c r="S125" s="27"/>
      <c r="T125" s="27"/>
      <c r="U125" s="27"/>
      <c r="V125" s="27"/>
    </row>
    <row r="126" spans="2:22" x14ac:dyDescent="0.2">
      <c r="C126" s="27"/>
      <c r="D126" s="27"/>
      <c r="E126" s="27"/>
      <c r="F126" s="27"/>
      <c r="G126" s="27"/>
      <c r="H126" s="27"/>
      <c r="J126" s="27"/>
      <c r="K126" s="27"/>
      <c r="L126" s="27"/>
      <c r="M126" s="27"/>
      <c r="N126" s="27"/>
      <c r="O126" s="27"/>
      <c r="Q126" s="27"/>
      <c r="R126" s="27"/>
      <c r="S126" s="27"/>
      <c r="T126" s="27"/>
      <c r="U126" s="27"/>
      <c r="V126" s="27"/>
    </row>
    <row r="127" spans="2:22" x14ac:dyDescent="0.2">
      <c r="C127" s="27"/>
      <c r="D127" s="27"/>
      <c r="E127" s="27"/>
      <c r="F127" s="27"/>
      <c r="G127" s="27"/>
      <c r="H127" s="27"/>
      <c r="J127" s="27"/>
      <c r="K127" s="27"/>
      <c r="L127" s="27"/>
      <c r="M127" s="27"/>
      <c r="N127" s="27"/>
      <c r="O127" s="27"/>
      <c r="Q127" s="27"/>
      <c r="R127" s="27"/>
      <c r="S127" s="27"/>
      <c r="T127" s="27"/>
      <c r="U127" s="27"/>
      <c r="V127" s="27"/>
    </row>
    <row r="132" spans="2:22" x14ac:dyDescent="0.2">
      <c r="B132" s="21"/>
      <c r="C132" s="27"/>
      <c r="D132" s="27"/>
      <c r="E132" s="27"/>
      <c r="F132" s="27"/>
      <c r="G132" s="27"/>
      <c r="H132" s="27"/>
      <c r="J132" s="27"/>
      <c r="K132" s="27"/>
      <c r="L132" s="27"/>
      <c r="M132" s="27"/>
      <c r="N132" s="27"/>
      <c r="O132" s="27"/>
      <c r="Q132" s="27"/>
      <c r="R132" s="27"/>
      <c r="S132" s="27"/>
      <c r="T132" s="27"/>
      <c r="U132" s="27"/>
      <c r="V132" s="27"/>
    </row>
    <row r="133" spans="2:22" x14ac:dyDescent="0.2">
      <c r="B133" s="21"/>
      <c r="C133" s="27"/>
      <c r="D133" s="27"/>
      <c r="E133" s="27"/>
      <c r="F133" s="27"/>
      <c r="G133" s="27"/>
      <c r="H133" s="27"/>
      <c r="J133" s="27"/>
      <c r="K133" s="27"/>
      <c r="L133" s="27"/>
      <c r="M133" s="27"/>
      <c r="N133" s="27"/>
      <c r="O133" s="27"/>
      <c r="Q133" s="27"/>
      <c r="R133" s="27"/>
      <c r="S133" s="27"/>
      <c r="T133" s="27"/>
      <c r="U133" s="27"/>
      <c r="V133" s="27"/>
    </row>
    <row r="134" spans="2:22" x14ac:dyDescent="0.2">
      <c r="B134" s="21"/>
      <c r="C134" s="27"/>
      <c r="D134" s="27"/>
      <c r="E134" s="27"/>
      <c r="F134" s="27"/>
      <c r="G134" s="27"/>
      <c r="H134" s="27"/>
      <c r="J134" s="27"/>
      <c r="K134" s="27"/>
      <c r="L134" s="27"/>
      <c r="M134" s="27"/>
      <c r="N134" s="27"/>
      <c r="O134" s="27"/>
      <c r="Q134" s="27"/>
      <c r="R134" s="27"/>
      <c r="S134" s="27"/>
      <c r="T134" s="27"/>
      <c r="U134" s="27"/>
      <c r="V134" s="27"/>
    </row>
    <row r="135" spans="2:22" x14ac:dyDescent="0.2">
      <c r="B135" s="21"/>
      <c r="C135" s="27"/>
      <c r="D135" s="27"/>
      <c r="E135" s="27"/>
      <c r="F135" s="27"/>
      <c r="G135" s="27"/>
      <c r="H135" s="27"/>
      <c r="J135" s="27"/>
      <c r="K135" s="27"/>
      <c r="L135" s="27"/>
      <c r="M135" s="27"/>
      <c r="N135" s="27"/>
      <c r="O135" s="27"/>
      <c r="Q135" s="27"/>
      <c r="R135" s="27"/>
      <c r="S135" s="27"/>
      <c r="T135" s="27"/>
      <c r="U135" s="27"/>
      <c r="V135" s="27"/>
    </row>
    <row r="136" spans="2:22" x14ac:dyDescent="0.2">
      <c r="B136" s="21"/>
      <c r="C136" s="27"/>
      <c r="D136" s="27"/>
      <c r="E136" s="27"/>
      <c r="F136" s="27"/>
      <c r="G136" s="27"/>
      <c r="H136" s="27"/>
      <c r="J136" s="27"/>
      <c r="K136" s="27"/>
      <c r="L136" s="27"/>
      <c r="M136" s="27"/>
      <c r="N136" s="27"/>
      <c r="O136" s="27"/>
      <c r="Q136" s="27"/>
      <c r="R136" s="27"/>
      <c r="S136" s="27"/>
      <c r="T136" s="27"/>
      <c r="U136" s="27"/>
      <c r="V136" s="27"/>
    </row>
    <row r="137" spans="2:22" x14ac:dyDescent="0.2">
      <c r="B137" s="21"/>
      <c r="C137" s="27"/>
      <c r="D137" s="27"/>
      <c r="E137" s="27"/>
      <c r="F137" s="27"/>
      <c r="G137" s="27"/>
      <c r="H137" s="27"/>
      <c r="J137" s="27"/>
      <c r="K137" s="27"/>
      <c r="L137" s="27"/>
      <c r="M137" s="27"/>
      <c r="N137" s="27"/>
      <c r="O137" s="27"/>
      <c r="Q137" s="27"/>
      <c r="R137" s="27"/>
      <c r="S137" s="27"/>
      <c r="T137" s="27"/>
      <c r="U137" s="27"/>
      <c r="V137" s="27"/>
    </row>
    <row r="138" spans="2:22" x14ac:dyDescent="0.2">
      <c r="B138" s="21"/>
      <c r="C138" s="27"/>
      <c r="D138" s="27"/>
      <c r="E138" s="27"/>
      <c r="F138" s="27"/>
      <c r="G138" s="27"/>
      <c r="H138" s="27"/>
      <c r="J138" s="27"/>
      <c r="K138" s="27"/>
      <c r="L138" s="27"/>
      <c r="M138" s="27"/>
      <c r="N138" s="27"/>
      <c r="O138" s="27"/>
      <c r="Q138" s="27"/>
      <c r="R138" s="27"/>
      <c r="S138" s="27"/>
      <c r="T138" s="27"/>
      <c r="U138" s="27"/>
      <c r="V138" s="27"/>
    </row>
    <row r="139" spans="2:22" x14ac:dyDescent="0.2">
      <c r="B139" s="21"/>
      <c r="C139" s="27"/>
      <c r="D139" s="27"/>
      <c r="E139" s="27"/>
      <c r="F139" s="27"/>
      <c r="G139" s="27"/>
      <c r="H139" s="27"/>
      <c r="J139" s="27"/>
      <c r="K139" s="27"/>
      <c r="L139" s="27"/>
      <c r="M139" s="27"/>
      <c r="N139" s="27"/>
      <c r="O139" s="27"/>
      <c r="Q139" s="27"/>
      <c r="R139" s="27"/>
      <c r="S139" s="27"/>
      <c r="T139" s="27"/>
      <c r="U139" s="27"/>
      <c r="V139" s="27"/>
    </row>
    <row r="140" spans="2:22" x14ac:dyDescent="0.2">
      <c r="B140" s="21"/>
      <c r="C140" s="27"/>
      <c r="D140" s="27"/>
      <c r="E140" s="27"/>
      <c r="F140" s="27"/>
      <c r="G140" s="27"/>
      <c r="H140" s="27"/>
      <c r="J140" s="27"/>
      <c r="K140" s="27"/>
      <c r="L140" s="27"/>
      <c r="M140" s="27"/>
      <c r="N140" s="27"/>
      <c r="O140" s="27"/>
      <c r="Q140" s="27"/>
      <c r="R140" s="27"/>
      <c r="S140" s="27"/>
      <c r="T140" s="27"/>
      <c r="U140" s="27"/>
      <c r="V140" s="27"/>
    </row>
    <row r="141" spans="2:22" x14ac:dyDescent="0.2">
      <c r="B141" s="21"/>
      <c r="C141" s="27"/>
      <c r="D141" s="27"/>
      <c r="E141" s="27"/>
      <c r="F141" s="27"/>
      <c r="G141" s="27"/>
      <c r="H141" s="27"/>
      <c r="J141" s="27"/>
      <c r="K141" s="27"/>
      <c r="L141" s="27"/>
      <c r="M141" s="27"/>
      <c r="N141" s="27"/>
      <c r="O141" s="27"/>
      <c r="Q141" s="27"/>
      <c r="R141" s="27"/>
      <c r="S141" s="27"/>
      <c r="T141" s="27"/>
      <c r="U141" s="27"/>
      <c r="V141" s="27"/>
    </row>
    <row r="142" spans="2:22" x14ac:dyDescent="0.2">
      <c r="B142" s="21"/>
      <c r="C142" s="27"/>
      <c r="D142" s="27"/>
      <c r="E142" s="27"/>
      <c r="F142" s="27"/>
      <c r="G142" s="27"/>
      <c r="H142" s="27"/>
      <c r="J142" s="27"/>
      <c r="K142" s="27"/>
      <c r="L142" s="27"/>
      <c r="M142" s="27"/>
      <c r="N142" s="27"/>
      <c r="O142" s="27"/>
      <c r="Q142" s="27"/>
      <c r="R142" s="27"/>
      <c r="S142" s="27"/>
      <c r="T142" s="27"/>
      <c r="U142" s="27"/>
      <c r="V142" s="27"/>
    </row>
    <row r="143" spans="2:22" x14ac:dyDescent="0.2">
      <c r="B143" s="21"/>
      <c r="C143" s="27"/>
      <c r="D143" s="27"/>
      <c r="E143" s="27"/>
      <c r="F143" s="27"/>
      <c r="G143" s="27"/>
      <c r="H143" s="27"/>
      <c r="J143" s="27"/>
      <c r="K143" s="27"/>
      <c r="L143" s="27"/>
      <c r="M143" s="27"/>
      <c r="N143" s="27"/>
      <c r="O143" s="27"/>
      <c r="Q143" s="27"/>
      <c r="R143" s="27"/>
      <c r="S143" s="27"/>
      <c r="T143" s="27"/>
      <c r="U143" s="27"/>
      <c r="V143" s="27"/>
    </row>
    <row r="144" spans="2:22" x14ac:dyDescent="0.2">
      <c r="B144" s="21"/>
      <c r="C144" s="27"/>
      <c r="D144" s="27"/>
      <c r="E144" s="27"/>
      <c r="F144" s="27"/>
      <c r="G144" s="27"/>
      <c r="H144" s="27"/>
      <c r="J144" s="27"/>
      <c r="K144" s="27"/>
      <c r="L144" s="27"/>
      <c r="M144" s="27"/>
      <c r="N144" s="27"/>
      <c r="O144" s="27"/>
      <c r="Q144" s="27"/>
      <c r="R144" s="27"/>
      <c r="S144" s="27"/>
      <c r="T144" s="27"/>
      <c r="U144" s="27"/>
      <c r="V144" s="27"/>
    </row>
    <row r="145" spans="2:22" x14ac:dyDescent="0.2">
      <c r="B145" s="21"/>
      <c r="C145" s="27"/>
      <c r="D145" s="27"/>
      <c r="E145" s="27"/>
      <c r="F145" s="27"/>
      <c r="G145" s="27"/>
      <c r="H145" s="27"/>
      <c r="J145" s="27"/>
      <c r="K145" s="27"/>
      <c r="L145" s="27"/>
      <c r="M145" s="27"/>
      <c r="N145" s="27"/>
      <c r="O145" s="27"/>
      <c r="Q145" s="27"/>
      <c r="R145" s="27"/>
      <c r="S145" s="27"/>
      <c r="T145" s="27"/>
      <c r="U145" s="27"/>
      <c r="V145" s="27"/>
    </row>
    <row r="146" spans="2:22" x14ac:dyDescent="0.2">
      <c r="B146" s="21"/>
      <c r="C146" s="27"/>
      <c r="D146" s="27"/>
      <c r="E146" s="27"/>
      <c r="F146" s="27"/>
      <c r="G146" s="27"/>
      <c r="H146" s="27"/>
      <c r="J146" s="27"/>
      <c r="K146" s="27"/>
      <c r="L146" s="27"/>
      <c r="M146" s="27"/>
      <c r="N146" s="27"/>
      <c r="O146" s="27"/>
      <c r="Q146" s="27"/>
      <c r="R146" s="27"/>
      <c r="S146" s="27"/>
      <c r="T146" s="27"/>
      <c r="U146" s="27"/>
      <c r="V146" s="27"/>
    </row>
  </sheetData>
  <mergeCells count="52">
    <mergeCell ref="B4:B5"/>
    <mergeCell ref="B20:B21"/>
    <mergeCell ref="C5:D5"/>
    <mergeCell ref="E4:E5"/>
    <mergeCell ref="H42:H43"/>
    <mergeCell ref="F5:G5"/>
    <mergeCell ref="E20:E21"/>
    <mergeCell ref="C21:D21"/>
    <mergeCell ref="F21:G21"/>
    <mergeCell ref="H4:H5"/>
    <mergeCell ref="H20:H21"/>
    <mergeCell ref="H58:H59"/>
    <mergeCell ref="B42:B43"/>
    <mergeCell ref="B58:B59"/>
    <mergeCell ref="E42:E43"/>
    <mergeCell ref="C43:D43"/>
    <mergeCell ref="F43:G43"/>
    <mergeCell ref="E58:E59"/>
    <mergeCell ref="C59:D59"/>
    <mergeCell ref="F59:G59"/>
    <mergeCell ref="L4:L5"/>
    <mergeCell ref="O4:O5"/>
    <mergeCell ref="J5:K5"/>
    <mergeCell ref="M5:N5"/>
    <mergeCell ref="L20:L21"/>
    <mergeCell ref="O20:O21"/>
    <mergeCell ref="J21:K21"/>
    <mergeCell ref="M21:N21"/>
    <mergeCell ref="L42:L43"/>
    <mergeCell ref="O42:O43"/>
    <mergeCell ref="J43:K43"/>
    <mergeCell ref="M43:N43"/>
    <mergeCell ref="L58:L59"/>
    <mergeCell ref="O58:O59"/>
    <mergeCell ref="J59:K59"/>
    <mergeCell ref="M59:N59"/>
    <mergeCell ref="S4:S5"/>
    <mergeCell ref="V4:V5"/>
    <mergeCell ref="Q5:R5"/>
    <mergeCell ref="T5:U5"/>
    <mergeCell ref="S20:S21"/>
    <mergeCell ref="V20:V21"/>
    <mergeCell ref="Q21:R21"/>
    <mergeCell ref="T21:U21"/>
    <mergeCell ref="S42:S43"/>
    <mergeCell ref="V42:V43"/>
    <mergeCell ref="Q43:R43"/>
    <mergeCell ref="T43:U43"/>
    <mergeCell ref="S58:S59"/>
    <mergeCell ref="V58:V59"/>
    <mergeCell ref="Q59:R59"/>
    <mergeCell ref="T59:U59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8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Table of contents</vt:lpstr>
      <vt:lpstr>Income statements and OCI</vt:lpstr>
      <vt:lpstr>Statement of financial position</vt:lpstr>
      <vt:lpstr>Changes in shareholders' equity</vt:lpstr>
      <vt:lpstr>Statement of cash flows</vt:lpstr>
      <vt:lpstr>Operating segments</vt:lpstr>
      <vt:lpstr>Geographical segments</vt:lpstr>
      <vt:lpstr>Income statement - analytical</vt:lpstr>
      <vt:lpstr>Operating ratios</vt:lpstr>
      <vt:lpstr>Hotel portfolio</vt:lpstr>
      <vt:lpstr>Clients</vt:lpstr>
      <vt:lpstr>Employment</vt:lpstr>
      <vt:lpstr>Structure of the Group</vt:lpstr>
      <vt:lpstr>Shareholders</vt:lpstr>
      <vt:lpstr>Clients!_Toc293035359</vt:lpstr>
      <vt:lpstr>Employment!_Toc293035359</vt:lpstr>
      <vt:lpstr>'Hotel portfolio'!_Toc293035359</vt:lpstr>
      <vt:lpstr>'Income statement - analytical'!_Toc293035359</vt:lpstr>
      <vt:lpstr>'Operating ratios'!_Toc293035359</vt:lpstr>
      <vt:lpstr>'Operating segments'!_Toc293035359</vt:lpstr>
      <vt:lpstr>Shareholders!_Toc293035359</vt:lpstr>
      <vt:lpstr>'Statement of cash flows'!_Toc293035359</vt:lpstr>
      <vt:lpstr>'Structure of the Group'!_Toc293035359</vt:lpstr>
      <vt:lpstr>'Table of contents'!Print_Area</vt:lpstr>
    </vt:vector>
  </TitlesOfParts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RUTKOWSKA Magdalena</dc:creator>
  <cp:lastModifiedBy>GASIOR Piotr</cp:lastModifiedBy>
  <cp:lastPrinted>2015-07-28T09:40:56Z</cp:lastPrinted>
  <dcterms:created xsi:type="dcterms:W3CDTF">2014-05-05T23:42:10Z</dcterms:created>
  <dcterms:modified xsi:type="dcterms:W3CDTF">2017-07-27T05:45:35Z</dcterms:modified>
</cp:coreProperties>
</file>