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roczne\Konsolidacja_31.12.2018\"/>
    </mc:Choice>
  </mc:AlternateContent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pieniężne'!$A$1:$L$47</definedName>
    <definedName name="_xlnm.Print_Area" localSheetId="1">'RZiS i spr. z całkowitych doch.'!$B$3:$J$31</definedName>
    <definedName name="_xlnm.Print_Area" localSheetId="8">RZiS_analityczny!$B$3:$M$15</definedName>
    <definedName name="_xlnm.Print_Area" localSheetId="2">'Spr. z sytuacji finansowej'!$A$1:$F$63</definedName>
    <definedName name="_xlnm.Print_Area" localSheetId="9">'Wskaźniki operacyjne'!$B$3:$H$76</definedName>
    <definedName name="Skonsolidowany_rachunek_zysków_i_strat_w_ujęciu_analitycznym">'Segmenty geograficzne'!$B$3</definedName>
  </definedNames>
  <calcPr calcId="15251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1" l="1"/>
  <c r="D34" i="11"/>
  <c r="E34" i="11"/>
  <c r="D24" i="11"/>
  <c r="C33" i="24"/>
  <c r="C7" i="24"/>
  <c r="C13" i="11"/>
  <c r="C15" i="11"/>
  <c r="C17" i="11"/>
  <c r="C22" i="11"/>
  <c r="C27" i="11"/>
  <c r="C6" i="24"/>
  <c r="C20" i="24"/>
  <c r="C22" i="24"/>
  <c r="H34" i="11"/>
  <c r="G6" i="36"/>
  <c r="D35" i="24"/>
  <c r="D28" i="24"/>
  <c r="I41" i="11"/>
  <c r="F7" i="28"/>
  <c r="F8" i="28"/>
  <c r="F9" i="28"/>
  <c r="O75" i="34"/>
  <c r="O74" i="34"/>
  <c r="O67" i="34"/>
  <c r="O66" i="34"/>
  <c r="O63" i="34"/>
  <c r="O62" i="34"/>
  <c r="O55" i="34"/>
  <c r="O54" i="34"/>
  <c r="O51" i="34"/>
  <c r="O50" i="34"/>
  <c r="O47" i="34"/>
  <c r="O46" i="34"/>
  <c r="O37" i="34"/>
  <c r="O36" i="34"/>
  <c r="O33" i="34"/>
  <c r="O32" i="34"/>
  <c r="O29" i="34"/>
  <c r="O28" i="34"/>
  <c r="O25" i="34"/>
  <c r="O24" i="34"/>
  <c r="O17" i="34"/>
  <c r="O16" i="34"/>
  <c r="O13" i="34"/>
  <c r="O12" i="34"/>
  <c r="O9" i="34"/>
  <c r="O8" i="34"/>
  <c r="D16" i="21"/>
  <c r="H10" i="36"/>
  <c r="H15" i="33"/>
  <c r="H14" i="33"/>
  <c r="H13" i="33"/>
  <c r="H12" i="33"/>
  <c r="H10" i="33"/>
  <c r="H9" i="33"/>
  <c r="H8" i="33"/>
  <c r="H7" i="33"/>
  <c r="Q12" i="37"/>
  <c r="R12" i="37"/>
  <c r="S12" i="37"/>
  <c r="T12" i="37"/>
  <c r="U12" i="37"/>
  <c r="J15" i="38"/>
  <c r="I15" i="38"/>
  <c r="H15" i="38"/>
  <c r="J14" i="38"/>
  <c r="I14" i="38"/>
  <c r="H14" i="38"/>
  <c r="J13" i="38"/>
  <c r="I13" i="38"/>
  <c r="H13" i="38"/>
  <c r="J12" i="38"/>
  <c r="I12" i="38"/>
  <c r="H12" i="38"/>
  <c r="J10" i="38"/>
  <c r="I10" i="38"/>
  <c r="J9" i="38"/>
  <c r="I9" i="38"/>
  <c r="J8" i="38"/>
  <c r="I8" i="38"/>
  <c r="J7" i="38"/>
  <c r="I7" i="38"/>
  <c r="H10" i="38"/>
  <c r="H9" i="38"/>
  <c r="H8" i="38"/>
  <c r="H7" i="38"/>
  <c r="I46" i="11"/>
  <c r="I45" i="11"/>
  <c r="I44" i="11"/>
  <c r="I42" i="11"/>
  <c r="I52" i="11"/>
  <c r="I51" i="11"/>
  <c r="H46" i="25"/>
  <c r="C45" i="25"/>
  <c r="H37" i="25"/>
  <c r="G36" i="25"/>
  <c r="F36" i="25"/>
  <c r="E36" i="25"/>
  <c r="D36" i="25"/>
  <c r="C36" i="25"/>
  <c r="H35" i="25"/>
  <c r="H34" i="25"/>
  <c r="H32" i="25"/>
  <c r="H28" i="25"/>
  <c r="G27" i="25"/>
  <c r="F27" i="25"/>
  <c r="E27" i="25"/>
  <c r="D27" i="25"/>
  <c r="C27" i="25"/>
  <c r="H26" i="25"/>
  <c r="H25" i="25"/>
  <c r="H23" i="25"/>
  <c r="G19" i="25"/>
  <c r="F19" i="25"/>
  <c r="E19" i="25"/>
  <c r="D19" i="25"/>
  <c r="C19" i="25"/>
  <c r="H18" i="25"/>
  <c r="H17" i="25"/>
  <c r="H15" i="25"/>
  <c r="I11" i="11"/>
  <c r="I10" i="11"/>
  <c r="D37" i="11"/>
  <c r="I41" i="24"/>
  <c r="I31" i="24"/>
  <c r="I33" i="24"/>
  <c r="I7" i="24"/>
  <c r="J27" i="28"/>
  <c r="I27" i="28"/>
  <c r="I28" i="28"/>
  <c r="I29" i="28"/>
  <c r="H27" i="28"/>
  <c r="H28" i="28"/>
  <c r="H29" i="28"/>
  <c r="H30" i="28"/>
  <c r="H31" i="28"/>
  <c r="J26" i="28"/>
  <c r="I26" i="28"/>
  <c r="H26" i="28"/>
  <c r="J37" i="28"/>
  <c r="I37" i="28"/>
  <c r="H37" i="28"/>
  <c r="K37" i="28"/>
  <c r="J34" i="28"/>
  <c r="I34" i="28"/>
  <c r="H34" i="28"/>
  <c r="K34" i="28"/>
  <c r="J33" i="28"/>
  <c r="H33" i="28"/>
  <c r="I33" i="28"/>
  <c r="K33" i="28"/>
  <c r="J30" i="28"/>
  <c r="I30" i="28"/>
  <c r="J28" i="28"/>
  <c r="K28" i="28"/>
  <c r="J25" i="28"/>
  <c r="I25" i="28"/>
  <c r="H25" i="28"/>
  <c r="K25" i="28"/>
  <c r="J19" i="28"/>
  <c r="I19" i="28"/>
  <c r="H19" i="28"/>
  <c r="K19" i="28"/>
  <c r="J16" i="28"/>
  <c r="I16" i="28"/>
  <c r="H16" i="28"/>
  <c r="K16" i="28"/>
  <c r="J15" i="28"/>
  <c r="I15" i="28"/>
  <c r="H15" i="28"/>
  <c r="K15" i="28"/>
  <c r="J12" i="28"/>
  <c r="I12" i="28"/>
  <c r="H12" i="28"/>
  <c r="J10" i="28"/>
  <c r="I10" i="28"/>
  <c r="I9" i="28"/>
  <c r="I11" i="28"/>
  <c r="H10" i="28"/>
  <c r="J9" i="28"/>
  <c r="J11" i="28"/>
  <c r="J13" i="28"/>
  <c r="J17" i="28"/>
  <c r="H9" i="28"/>
  <c r="J8" i="28"/>
  <c r="I8" i="28"/>
  <c r="H8" i="28"/>
  <c r="K8" i="28"/>
  <c r="J7" i="28"/>
  <c r="J6" i="28"/>
  <c r="I7" i="28"/>
  <c r="H7" i="28"/>
  <c r="K32" i="28"/>
  <c r="K30" i="28"/>
  <c r="J29" i="28"/>
  <c r="J31" i="28"/>
  <c r="J35" i="28"/>
  <c r="K27" i="28"/>
  <c r="K26" i="28"/>
  <c r="J24" i="28"/>
  <c r="I24" i="28"/>
  <c r="K14" i="28"/>
  <c r="I6" i="28"/>
  <c r="J7" i="37"/>
  <c r="K7" i="37"/>
  <c r="L7" i="37"/>
  <c r="M7" i="37"/>
  <c r="M8" i="37"/>
  <c r="M6" i="37"/>
  <c r="N7" i="37"/>
  <c r="N8" i="37"/>
  <c r="N6" i="37"/>
  <c r="J8" i="37"/>
  <c r="K8" i="37"/>
  <c r="L8" i="37"/>
  <c r="O24" i="37"/>
  <c r="N23" i="37"/>
  <c r="M23" i="37"/>
  <c r="L23" i="37"/>
  <c r="K23" i="37"/>
  <c r="J23" i="37"/>
  <c r="O22" i="37"/>
  <c r="O21" i="37"/>
  <c r="O20" i="37"/>
  <c r="O19" i="37"/>
  <c r="O18" i="37"/>
  <c r="N17" i="37"/>
  <c r="M17" i="37"/>
  <c r="L17" i="37"/>
  <c r="K17" i="37"/>
  <c r="J17" i="37"/>
  <c r="N13" i="37"/>
  <c r="M13" i="37"/>
  <c r="L13" i="37"/>
  <c r="K13" i="37"/>
  <c r="J13" i="37"/>
  <c r="N11" i="37"/>
  <c r="M11" i="37"/>
  <c r="L11" i="37"/>
  <c r="K11" i="37"/>
  <c r="J11" i="37"/>
  <c r="N10" i="37"/>
  <c r="N12" i="37"/>
  <c r="M10" i="37"/>
  <c r="L10" i="37"/>
  <c r="K10" i="37"/>
  <c r="K12" i="37"/>
  <c r="J10" i="37"/>
  <c r="O10" i="37"/>
  <c r="N9" i="37"/>
  <c r="M9" i="37"/>
  <c r="L9" i="37"/>
  <c r="K9" i="37"/>
  <c r="J9" i="37"/>
  <c r="K6" i="37"/>
  <c r="J30" i="38"/>
  <c r="J29" i="38"/>
  <c r="J28" i="38"/>
  <c r="J27" i="38"/>
  <c r="J25" i="38"/>
  <c r="J24" i="38"/>
  <c r="J23" i="38"/>
  <c r="J22" i="38"/>
  <c r="I30" i="38"/>
  <c r="I29" i="38"/>
  <c r="I28" i="38"/>
  <c r="I27" i="38"/>
  <c r="I25" i="38"/>
  <c r="I24" i="38"/>
  <c r="I23" i="38"/>
  <c r="I22" i="38"/>
  <c r="H30" i="38"/>
  <c r="H29" i="38"/>
  <c r="H28" i="38"/>
  <c r="H27" i="38"/>
  <c r="H25" i="38"/>
  <c r="H24" i="38"/>
  <c r="H23" i="38"/>
  <c r="H22" i="38"/>
  <c r="K12" i="28"/>
  <c r="K10" i="28"/>
  <c r="K9" i="28"/>
  <c r="K7" i="28"/>
  <c r="H6" i="28"/>
  <c r="K6" i="28"/>
  <c r="H11" i="28"/>
  <c r="H13" i="28"/>
  <c r="O13" i="37"/>
  <c r="L6" i="37"/>
  <c r="O8" i="37"/>
  <c r="O9" i="37"/>
  <c r="M12" i="37"/>
  <c r="J6" i="37"/>
  <c r="O11" i="37"/>
  <c r="L12" i="37"/>
  <c r="I31" i="28"/>
  <c r="I35" i="28"/>
  <c r="K29" i="28"/>
  <c r="H24" i="28"/>
  <c r="K24" i="28"/>
  <c r="I13" i="28"/>
  <c r="I17" i="28"/>
  <c r="H35" i="28"/>
  <c r="K31" i="28"/>
  <c r="O23" i="37"/>
  <c r="O17" i="37"/>
  <c r="O6" i="37"/>
  <c r="O7" i="37"/>
  <c r="J12" i="37"/>
  <c r="K13" i="28"/>
  <c r="K11" i="28"/>
  <c r="O12" i="37"/>
  <c r="K35" i="28"/>
  <c r="H17" i="28"/>
  <c r="K17" i="28"/>
  <c r="K30" i="38"/>
  <c r="K29" i="38"/>
  <c r="K28" i="38"/>
  <c r="K27" i="38"/>
  <c r="J26" i="38"/>
  <c r="I26" i="38"/>
  <c r="H26" i="38"/>
  <c r="K25" i="38"/>
  <c r="K24" i="38"/>
  <c r="K23" i="38"/>
  <c r="K22" i="38"/>
  <c r="J21" i="38"/>
  <c r="I21" i="38"/>
  <c r="H21" i="38"/>
  <c r="K15" i="38"/>
  <c r="K14" i="38"/>
  <c r="K12" i="38"/>
  <c r="K13" i="38"/>
  <c r="K11" i="38"/>
  <c r="J11" i="38"/>
  <c r="I11" i="38"/>
  <c r="H11" i="38"/>
  <c r="K10" i="38"/>
  <c r="K9" i="38"/>
  <c r="K8" i="38"/>
  <c r="K7" i="38"/>
  <c r="J6" i="38"/>
  <c r="I6" i="38"/>
  <c r="H6" i="38"/>
  <c r="K26" i="38"/>
  <c r="K21" i="38"/>
  <c r="K6" i="38"/>
  <c r="L75" i="34"/>
  <c r="L74" i="34"/>
  <c r="L71" i="34"/>
  <c r="L70" i="34"/>
  <c r="L67" i="34"/>
  <c r="L66" i="34"/>
  <c r="L63" i="34"/>
  <c r="L62" i="34"/>
  <c r="L55" i="34"/>
  <c r="L54" i="34"/>
  <c r="L51" i="34"/>
  <c r="L50" i="34"/>
  <c r="L47" i="34"/>
  <c r="L46" i="34"/>
  <c r="L37" i="34"/>
  <c r="L36" i="34"/>
  <c r="L33" i="34"/>
  <c r="L32" i="34"/>
  <c r="L29" i="34"/>
  <c r="L28" i="34"/>
  <c r="L25" i="34"/>
  <c r="L24" i="34"/>
  <c r="L17" i="34"/>
  <c r="L16" i="34"/>
  <c r="L13" i="34"/>
  <c r="L12" i="34"/>
  <c r="L9" i="34"/>
  <c r="L8" i="34"/>
  <c r="G12" i="33"/>
  <c r="G7" i="33"/>
  <c r="I31" i="11"/>
  <c r="I30" i="11"/>
  <c r="I28" i="11"/>
  <c r="I25" i="11"/>
  <c r="I24" i="11"/>
  <c r="I21" i="11"/>
  <c r="I20" i="11"/>
  <c r="I19" i="11"/>
  <c r="I18" i="11"/>
  <c r="I16" i="11"/>
  <c r="I14" i="11"/>
  <c r="I12" i="11"/>
  <c r="I9" i="11"/>
  <c r="I8" i="11"/>
  <c r="I7" i="11"/>
  <c r="I6" i="11"/>
  <c r="I5" i="11"/>
  <c r="H13" i="11"/>
  <c r="H15" i="11"/>
  <c r="H17" i="11"/>
  <c r="H22" i="11"/>
  <c r="H27" i="11"/>
  <c r="I13" i="11"/>
  <c r="I15" i="11"/>
  <c r="J13" i="11"/>
  <c r="J15" i="11"/>
  <c r="J17" i="11"/>
  <c r="J22" i="11"/>
  <c r="J27" i="11"/>
  <c r="J29" i="11"/>
  <c r="K13" i="11"/>
  <c r="L13" i="11"/>
  <c r="K15" i="11"/>
  <c r="K17" i="11"/>
  <c r="K22" i="11"/>
  <c r="K27" i="11"/>
  <c r="K29" i="11"/>
  <c r="L15" i="11"/>
  <c r="L17" i="11"/>
  <c r="L22" i="11"/>
  <c r="L27" i="11"/>
  <c r="L29" i="11"/>
  <c r="G34" i="11"/>
  <c r="F34" i="11"/>
  <c r="G15" i="11"/>
  <c r="G17" i="11"/>
  <c r="G22" i="11"/>
  <c r="G27" i="11"/>
  <c r="G13" i="11"/>
  <c r="F13" i="11"/>
  <c r="F15" i="11"/>
  <c r="F17" i="11"/>
  <c r="F22" i="11"/>
  <c r="F27" i="11"/>
  <c r="E13" i="11"/>
  <c r="E15" i="11"/>
  <c r="E17" i="11"/>
  <c r="E22" i="11"/>
  <c r="E27" i="11"/>
  <c r="F29" i="11"/>
  <c r="F6" i="24"/>
  <c r="E29" i="11"/>
  <c r="E6" i="24"/>
  <c r="G29" i="11"/>
  <c r="G6" i="24"/>
  <c r="H29" i="11"/>
  <c r="H6" i="24"/>
  <c r="I17" i="11"/>
  <c r="I22" i="11"/>
  <c r="I27" i="11"/>
  <c r="I29" i="11"/>
  <c r="I6" i="24"/>
  <c r="I20" i="24"/>
  <c r="I22" i="24"/>
  <c r="I42" i="24"/>
  <c r="I45" i="24"/>
  <c r="D45" i="21"/>
  <c r="C12" i="33"/>
  <c r="C7" i="33"/>
  <c r="V75" i="34"/>
  <c r="S75" i="34"/>
  <c r="V74" i="34"/>
  <c r="S74" i="34"/>
  <c r="S71" i="34"/>
  <c r="S70" i="34"/>
  <c r="S69" i="34"/>
  <c r="V67" i="34"/>
  <c r="S67" i="34"/>
  <c r="V66" i="34"/>
  <c r="S66" i="34"/>
  <c r="V65" i="34"/>
  <c r="S65" i="34"/>
  <c r="V63" i="34"/>
  <c r="S63" i="34"/>
  <c r="V62" i="34"/>
  <c r="S62" i="34"/>
  <c r="V61" i="34"/>
  <c r="S61" i="34"/>
  <c r="V55" i="34"/>
  <c r="S55" i="34"/>
  <c r="V54" i="34"/>
  <c r="S54" i="34"/>
  <c r="V53" i="34"/>
  <c r="S53" i="34"/>
  <c r="V51" i="34"/>
  <c r="S51" i="34"/>
  <c r="V50" i="34"/>
  <c r="S50" i="34"/>
  <c r="V49" i="34"/>
  <c r="V47" i="34"/>
  <c r="S47" i="34"/>
  <c r="V46" i="34"/>
  <c r="S46" i="34"/>
  <c r="S45" i="34"/>
  <c r="V37" i="34"/>
  <c r="S37" i="34"/>
  <c r="V36" i="34"/>
  <c r="S36" i="34"/>
  <c r="V35" i="34"/>
  <c r="S35" i="34"/>
  <c r="V33" i="34"/>
  <c r="S33" i="34"/>
  <c r="V32" i="34"/>
  <c r="S32" i="34"/>
  <c r="V31" i="34"/>
  <c r="S31" i="34"/>
  <c r="V29" i="34"/>
  <c r="S29" i="34"/>
  <c r="V28" i="34"/>
  <c r="S28" i="34"/>
  <c r="V27" i="34"/>
  <c r="S27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11" i="34"/>
  <c r="V9" i="34"/>
  <c r="S9" i="34"/>
  <c r="V8" i="34"/>
  <c r="S8" i="34"/>
  <c r="H23" i="34"/>
  <c r="M13" i="36"/>
  <c r="M6" i="36"/>
  <c r="P15" i="38"/>
  <c r="P14" i="38"/>
  <c r="P10" i="38"/>
  <c r="O6" i="38"/>
  <c r="P9" i="38"/>
  <c r="P30" i="38"/>
  <c r="P29" i="38"/>
  <c r="P28" i="38"/>
  <c r="P27" i="38"/>
  <c r="O26" i="38"/>
  <c r="N26" i="38"/>
  <c r="M26" i="38"/>
  <c r="P25" i="38"/>
  <c r="P24" i="38"/>
  <c r="P23" i="38"/>
  <c r="P22" i="38"/>
  <c r="O21" i="38"/>
  <c r="N21" i="38"/>
  <c r="M21" i="38"/>
  <c r="P13" i="38"/>
  <c r="P7" i="38"/>
  <c r="U6" i="37"/>
  <c r="T6" i="37"/>
  <c r="S6" i="37"/>
  <c r="Q6" i="37"/>
  <c r="V24" i="37"/>
  <c r="U23" i="37"/>
  <c r="T23" i="37"/>
  <c r="S23" i="37"/>
  <c r="R23" i="37"/>
  <c r="Q23" i="37"/>
  <c r="V22" i="37"/>
  <c r="V21" i="37"/>
  <c r="V20" i="37"/>
  <c r="V19" i="37"/>
  <c r="V18" i="37"/>
  <c r="U17" i="37"/>
  <c r="T17" i="37"/>
  <c r="S17" i="37"/>
  <c r="R17" i="37"/>
  <c r="Q17" i="37"/>
  <c r="V10" i="37"/>
  <c r="P12" i="28"/>
  <c r="P10" i="28"/>
  <c r="N11" i="28"/>
  <c r="O6" i="28"/>
  <c r="P37" i="28"/>
  <c r="P34" i="28"/>
  <c r="P33" i="28"/>
  <c r="P32" i="28"/>
  <c r="P30" i="28"/>
  <c r="O29" i="28"/>
  <c r="O31" i="28"/>
  <c r="O35" i="28"/>
  <c r="N29" i="28"/>
  <c r="N31" i="28"/>
  <c r="N35" i="28"/>
  <c r="M29" i="28"/>
  <c r="P28" i="28"/>
  <c r="P27" i="28"/>
  <c r="P26" i="28"/>
  <c r="P25" i="28"/>
  <c r="O24" i="28"/>
  <c r="N24" i="28"/>
  <c r="M24" i="28"/>
  <c r="P24" i="28"/>
  <c r="P14" i="28"/>
  <c r="M11" i="28"/>
  <c r="M6" i="28"/>
  <c r="H41" i="24"/>
  <c r="J41" i="24"/>
  <c r="J33" i="24"/>
  <c r="P12" i="38"/>
  <c r="P8" i="38"/>
  <c r="P6" i="38"/>
  <c r="V13" i="37"/>
  <c r="V11" i="37"/>
  <c r="V12" i="37"/>
  <c r="P19" i="28"/>
  <c r="P15" i="28"/>
  <c r="P16" i="28"/>
  <c r="O11" i="28"/>
  <c r="P11" i="28"/>
  <c r="P9" i="28"/>
  <c r="P7" i="28"/>
  <c r="P26" i="38"/>
  <c r="P21" i="38"/>
  <c r="M11" i="38"/>
  <c r="N11" i="38"/>
  <c r="O11" i="38"/>
  <c r="P11" i="38"/>
  <c r="N6" i="38"/>
  <c r="M6" i="38"/>
  <c r="V9" i="37"/>
  <c r="V7" i="37"/>
  <c r="V8" i="37"/>
  <c r="R6" i="37"/>
  <c r="V6" i="37"/>
  <c r="V17" i="37"/>
  <c r="V23" i="37"/>
  <c r="O13" i="28"/>
  <c r="O17" i="28"/>
  <c r="M13" i="28"/>
  <c r="M17" i="28"/>
  <c r="P8" i="28"/>
  <c r="N6" i="28"/>
  <c r="P6" i="28"/>
  <c r="P29" i="28"/>
  <c r="M31" i="28"/>
  <c r="N13" i="28"/>
  <c r="N17" i="28"/>
  <c r="H7" i="24"/>
  <c r="H20" i="24"/>
  <c r="E33" i="24"/>
  <c r="J7" i="24"/>
  <c r="E7" i="24"/>
  <c r="D36" i="21"/>
  <c r="D30" i="21"/>
  <c r="D29" i="21"/>
  <c r="D6" i="21"/>
  <c r="D28" i="21"/>
  <c r="F53" i="11"/>
  <c r="F47" i="11"/>
  <c r="F37" i="11"/>
  <c r="J37" i="11"/>
  <c r="J53" i="11"/>
  <c r="J47" i="11"/>
  <c r="J34" i="11"/>
  <c r="J38" i="11"/>
  <c r="P17" i="28"/>
  <c r="D57" i="21"/>
  <c r="D25" i="21"/>
  <c r="J6" i="24"/>
  <c r="J20" i="24"/>
  <c r="J22" i="24"/>
  <c r="P13" i="28"/>
  <c r="M35" i="28"/>
  <c r="P35" i="28"/>
  <c r="P31" i="28"/>
  <c r="F38" i="11"/>
  <c r="F48" i="11"/>
  <c r="E20" i="24"/>
  <c r="E22" i="24"/>
  <c r="J42" i="24"/>
  <c r="J45" i="24"/>
  <c r="K34" i="11"/>
  <c r="H65" i="34"/>
  <c r="H45" i="34"/>
  <c r="H53" i="34"/>
  <c r="E27" i="34"/>
  <c r="AJ75" i="34"/>
  <c r="AG75" i="34"/>
  <c r="AJ74" i="34"/>
  <c r="AG74" i="34"/>
  <c r="AJ73" i="34"/>
  <c r="AG73" i="34"/>
  <c r="AJ71" i="34"/>
  <c r="AG71" i="34"/>
  <c r="AJ70" i="34"/>
  <c r="AG70" i="34"/>
  <c r="AJ69" i="34"/>
  <c r="AG69" i="34"/>
  <c r="AJ67" i="34"/>
  <c r="AG67" i="34"/>
  <c r="AJ66" i="34"/>
  <c r="AG66" i="34"/>
  <c r="AJ63" i="34"/>
  <c r="AG63" i="34"/>
  <c r="AJ62" i="34"/>
  <c r="AG62" i="34"/>
  <c r="AJ61" i="34"/>
  <c r="AG61" i="34"/>
  <c r="AJ55" i="34"/>
  <c r="AG55" i="34"/>
  <c r="AJ54" i="34"/>
  <c r="AG54" i="34"/>
  <c r="AG53" i="34"/>
  <c r="AJ51" i="34"/>
  <c r="AG51" i="34"/>
  <c r="AJ50" i="34"/>
  <c r="AG50" i="34"/>
  <c r="AG49" i="34"/>
  <c r="AJ47" i="34"/>
  <c r="AG47" i="34"/>
  <c r="AJ46" i="34"/>
  <c r="AG46" i="34"/>
  <c r="AJ37" i="34"/>
  <c r="AG37" i="34"/>
  <c r="AJ36" i="34"/>
  <c r="AG36" i="34"/>
  <c r="AJ35" i="34"/>
  <c r="AG35" i="34"/>
  <c r="AJ33" i="34"/>
  <c r="AG33" i="34"/>
  <c r="AJ32" i="34"/>
  <c r="AG32" i="34"/>
  <c r="AJ31" i="34"/>
  <c r="AG31" i="34"/>
  <c r="AJ29" i="34"/>
  <c r="AG29" i="34"/>
  <c r="AJ28" i="34"/>
  <c r="AG28" i="34"/>
  <c r="AJ25" i="34"/>
  <c r="AG25" i="34"/>
  <c r="AJ24" i="34"/>
  <c r="AG24" i="34"/>
  <c r="AG23" i="34"/>
  <c r="AJ17" i="34"/>
  <c r="AG17" i="34"/>
  <c r="AJ16" i="34"/>
  <c r="AG16" i="34"/>
  <c r="AG15" i="34"/>
  <c r="AJ13" i="34"/>
  <c r="AG13" i="34"/>
  <c r="AJ12" i="34"/>
  <c r="AG12" i="34"/>
  <c r="AJ11" i="34"/>
  <c r="AG11" i="34"/>
  <c r="AJ9" i="34"/>
  <c r="AG9" i="34"/>
  <c r="AJ8" i="34"/>
  <c r="AG8" i="34"/>
  <c r="AJ7" i="34"/>
  <c r="AG7" i="34"/>
  <c r="AC75" i="34"/>
  <c r="Z75" i="34"/>
  <c r="AC74" i="34"/>
  <c r="Z74" i="34"/>
  <c r="AC67" i="34"/>
  <c r="Z67" i="34"/>
  <c r="AC66" i="34"/>
  <c r="Z66" i="34"/>
  <c r="AC63" i="34"/>
  <c r="Z63" i="34"/>
  <c r="AC62" i="34"/>
  <c r="Z62" i="34"/>
  <c r="AC55" i="34"/>
  <c r="Z55" i="34"/>
  <c r="AC54" i="34"/>
  <c r="Z54" i="34"/>
  <c r="AC51" i="34"/>
  <c r="Z51" i="34"/>
  <c r="AC50" i="34"/>
  <c r="Z50" i="34"/>
  <c r="AC47" i="34"/>
  <c r="Z47" i="34"/>
  <c r="AC46" i="34"/>
  <c r="Z46" i="34"/>
  <c r="AC37" i="34"/>
  <c r="Z37" i="34"/>
  <c r="AC36" i="34"/>
  <c r="Z36" i="34"/>
  <c r="AC33" i="34"/>
  <c r="Z33" i="34"/>
  <c r="AC32" i="34"/>
  <c r="Z32" i="34"/>
  <c r="AC29" i="34"/>
  <c r="Z29" i="34"/>
  <c r="AC28" i="34"/>
  <c r="Z28" i="34"/>
  <c r="AC25" i="34"/>
  <c r="Z25" i="34"/>
  <c r="AC24" i="34"/>
  <c r="Z24" i="34"/>
  <c r="AC17" i="34"/>
  <c r="Z17" i="34"/>
  <c r="AC16" i="34"/>
  <c r="Z16" i="34"/>
  <c r="AC13" i="34"/>
  <c r="Z13" i="34"/>
  <c r="AC12" i="34"/>
  <c r="Z12" i="34"/>
  <c r="AC9" i="34"/>
  <c r="Z9" i="34"/>
  <c r="AC8" i="34"/>
  <c r="Z8" i="34"/>
  <c r="Q7" i="36"/>
  <c r="U14" i="36"/>
  <c r="U13" i="36"/>
  <c r="U12" i="36"/>
  <c r="U11" i="36"/>
  <c r="U10" i="36"/>
  <c r="U9" i="36"/>
  <c r="U8" i="36"/>
  <c r="U7" i="36"/>
  <c r="U6" i="36"/>
  <c r="U29" i="38"/>
  <c r="U28" i="38"/>
  <c r="S26" i="38"/>
  <c r="R26" i="38"/>
  <c r="U25" i="38"/>
  <c r="U24" i="38"/>
  <c r="S21" i="38"/>
  <c r="S11" i="38"/>
  <c r="R11" i="38"/>
  <c r="U12" i="38"/>
  <c r="U10" i="38"/>
  <c r="S6" i="38"/>
  <c r="U8" i="38"/>
  <c r="T6" i="38"/>
  <c r="R6" i="38"/>
  <c r="Z30" i="38"/>
  <c r="Z29" i="38"/>
  <c r="Z28" i="38"/>
  <c r="Z27" i="38"/>
  <c r="Y26" i="38"/>
  <c r="X26" i="38"/>
  <c r="W26" i="38"/>
  <c r="Z25" i="38"/>
  <c r="Z24" i="38"/>
  <c r="Z23" i="38"/>
  <c r="Z22" i="38"/>
  <c r="Y21" i="38"/>
  <c r="X21" i="38"/>
  <c r="W21" i="38"/>
  <c r="Z15" i="38"/>
  <c r="Z14" i="38"/>
  <c r="Z13" i="38"/>
  <c r="Z12" i="38"/>
  <c r="Y11" i="38"/>
  <c r="X11" i="38"/>
  <c r="W11" i="38"/>
  <c r="Z10" i="38"/>
  <c r="Z9" i="38"/>
  <c r="Z7" i="38"/>
  <c r="Z8" i="38"/>
  <c r="Z6" i="38"/>
  <c r="Y6" i="38"/>
  <c r="X6" i="38"/>
  <c r="W6" i="38"/>
  <c r="U15" i="38"/>
  <c r="U13" i="38"/>
  <c r="U9" i="38"/>
  <c r="G23" i="37"/>
  <c r="F23" i="37"/>
  <c r="E23" i="37"/>
  <c r="D23" i="37"/>
  <c r="C23" i="37"/>
  <c r="U27" i="38"/>
  <c r="T26" i="38"/>
  <c r="U30" i="38"/>
  <c r="T21" i="38"/>
  <c r="U22" i="38"/>
  <c r="R21" i="38"/>
  <c r="U23" i="38"/>
  <c r="U21" i="38"/>
  <c r="AA23" i="37"/>
  <c r="Y23" i="37"/>
  <c r="AB17" i="37"/>
  <c r="X17" i="37"/>
  <c r="Z17" i="37"/>
  <c r="AC13" i="37"/>
  <c r="AB12" i="37"/>
  <c r="X12" i="37"/>
  <c r="Z12" i="37"/>
  <c r="AC10" i="37"/>
  <c r="AC9" i="37"/>
  <c r="Z6" i="37"/>
  <c r="AC7" i="37"/>
  <c r="Y17" i="37"/>
  <c r="Z23" i="37"/>
  <c r="AA17" i="37"/>
  <c r="X23" i="37"/>
  <c r="AB23" i="37"/>
  <c r="AJ24" i="37"/>
  <c r="AI23" i="37"/>
  <c r="AH23" i="37"/>
  <c r="AG23" i="37"/>
  <c r="AF23" i="37"/>
  <c r="AE23" i="37"/>
  <c r="AJ22" i="37"/>
  <c r="AJ21" i="37"/>
  <c r="AJ23" i="37"/>
  <c r="AJ20" i="37"/>
  <c r="AJ19" i="37"/>
  <c r="AJ18" i="37"/>
  <c r="AI17" i="37"/>
  <c r="AH17" i="37"/>
  <c r="AG17" i="37"/>
  <c r="AF17" i="37"/>
  <c r="AE17" i="37"/>
  <c r="AJ17" i="37"/>
  <c r="AJ13" i="37"/>
  <c r="AI12" i="37"/>
  <c r="AH12" i="37"/>
  <c r="AG12" i="37"/>
  <c r="AF12" i="37"/>
  <c r="AE12" i="37"/>
  <c r="AJ12" i="37"/>
  <c r="AJ11" i="37"/>
  <c r="AJ10" i="37"/>
  <c r="AJ9" i="37"/>
  <c r="AJ8" i="37"/>
  <c r="AJ7" i="37"/>
  <c r="AI6" i="37"/>
  <c r="AH6" i="37"/>
  <c r="AG6" i="37"/>
  <c r="AF6" i="37"/>
  <c r="AE6" i="37"/>
  <c r="AJ6" i="37"/>
  <c r="AC24" i="37"/>
  <c r="AC22" i="37"/>
  <c r="AC21" i="37"/>
  <c r="AC20" i="37"/>
  <c r="AC19" i="37"/>
  <c r="AC18" i="37"/>
  <c r="AA12" i="37"/>
  <c r="AC11" i="37"/>
  <c r="E24" i="28"/>
  <c r="D24" i="28"/>
  <c r="C24" i="28"/>
  <c r="U37" i="28"/>
  <c r="T29" i="28"/>
  <c r="S29" i="28"/>
  <c r="T24" i="28"/>
  <c r="R24" i="28"/>
  <c r="S24" i="28"/>
  <c r="U24" i="28"/>
  <c r="U15" i="28"/>
  <c r="S11" i="28"/>
  <c r="U10" i="28"/>
  <c r="T11" i="28"/>
  <c r="T13" i="28"/>
  <c r="U8" i="28"/>
  <c r="S6" i="28"/>
  <c r="R6" i="28"/>
  <c r="Z37" i="28"/>
  <c r="Z34" i="28"/>
  <c r="Z33" i="28"/>
  <c r="Z32" i="28"/>
  <c r="Z30" i="28"/>
  <c r="Y29" i="28"/>
  <c r="Y31" i="28"/>
  <c r="Y35" i="28"/>
  <c r="X29" i="28"/>
  <c r="X31" i="28"/>
  <c r="X35" i="28"/>
  <c r="W29" i="28"/>
  <c r="Z29" i="28"/>
  <c r="Z28" i="28"/>
  <c r="Z27" i="28"/>
  <c r="Z26" i="28"/>
  <c r="Z25" i="28"/>
  <c r="Y24" i="28"/>
  <c r="X24" i="28"/>
  <c r="W24" i="28"/>
  <c r="Z24" i="28"/>
  <c r="Z19" i="28"/>
  <c r="Z16" i="28"/>
  <c r="Z15" i="28"/>
  <c r="Z14" i="28"/>
  <c r="W11" i="28"/>
  <c r="W13" i="28"/>
  <c r="W17" i="28"/>
  <c r="Z12" i="28"/>
  <c r="Y11" i="28"/>
  <c r="Y13" i="28"/>
  <c r="Y17" i="28"/>
  <c r="X11" i="28"/>
  <c r="X13" i="28"/>
  <c r="X17" i="28"/>
  <c r="Z10" i="28"/>
  <c r="Z9" i="28"/>
  <c r="Z8" i="28"/>
  <c r="Z7" i="28"/>
  <c r="Y6" i="28"/>
  <c r="X6" i="28"/>
  <c r="W6" i="28"/>
  <c r="Z6" i="28"/>
  <c r="U33" i="28"/>
  <c r="U32" i="28"/>
  <c r="U28" i="28"/>
  <c r="U19" i="28"/>
  <c r="U16" i="28"/>
  <c r="U14" i="28"/>
  <c r="U12" i="28"/>
  <c r="T6" i="28"/>
  <c r="K41" i="24"/>
  <c r="G41" i="24"/>
  <c r="H33" i="24"/>
  <c r="K47" i="11"/>
  <c r="E53" i="11"/>
  <c r="G53" i="11"/>
  <c r="I53" i="11"/>
  <c r="K53" i="11"/>
  <c r="E47" i="11"/>
  <c r="K37" i="11"/>
  <c r="I37" i="11"/>
  <c r="E37" i="11"/>
  <c r="G37" i="11"/>
  <c r="I34" i="11"/>
  <c r="U30" i="28"/>
  <c r="S31" i="28"/>
  <c r="S35" i="28"/>
  <c r="U34" i="28"/>
  <c r="T31" i="28"/>
  <c r="T35" i="28"/>
  <c r="U25" i="28"/>
  <c r="U26" i="28"/>
  <c r="R29" i="28"/>
  <c r="R31" i="28"/>
  <c r="U29" i="28"/>
  <c r="U27" i="28"/>
  <c r="Z11" i="28"/>
  <c r="H53" i="11"/>
  <c r="F30" i="38"/>
  <c r="F29" i="38"/>
  <c r="F28" i="38"/>
  <c r="F27" i="38"/>
  <c r="E26" i="38"/>
  <c r="D26" i="38"/>
  <c r="C26" i="38"/>
  <c r="F25" i="38"/>
  <c r="F24" i="38"/>
  <c r="F23" i="38"/>
  <c r="F22" i="38"/>
  <c r="E21" i="38"/>
  <c r="D21" i="38"/>
  <c r="C21" i="38"/>
  <c r="E11" i="38"/>
  <c r="D11" i="38"/>
  <c r="C11" i="38"/>
  <c r="F8" i="38"/>
  <c r="F9" i="38"/>
  <c r="F10" i="38"/>
  <c r="F12" i="38"/>
  <c r="F13" i="38"/>
  <c r="F14" i="38"/>
  <c r="F15" i="38"/>
  <c r="E6" i="38"/>
  <c r="D6" i="38"/>
  <c r="C6" i="38"/>
  <c r="F7" i="38"/>
  <c r="G33" i="24"/>
  <c r="H73" i="34"/>
  <c r="H69" i="34"/>
  <c r="E69" i="34"/>
  <c r="E49" i="34"/>
  <c r="H31" i="34"/>
  <c r="E31" i="34"/>
  <c r="H11" i="34"/>
  <c r="H7" i="34"/>
  <c r="E11" i="34"/>
  <c r="F12" i="33"/>
  <c r="F7" i="33"/>
  <c r="G17" i="37"/>
  <c r="F17" i="37"/>
  <c r="E17" i="37"/>
  <c r="D17" i="37"/>
  <c r="C17" i="37"/>
  <c r="E29" i="28"/>
  <c r="E31" i="28"/>
  <c r="E35" i="28"/>
  <c r="D29" i="28"/>
  <c r="D31" i="28"/>
  <c r="D35" i="28"/>
  <c r="C29" i="28"/>
  <c r="C31" i="28"/>
  <c r="F32" i="28"/>
  <c r="L33" i="24"/>
  <c r="L53" i="11"/>
  <c r="L47" i="11"/>
  <c r="L34" i="11"/>
  <c r="H24" i="37"/>
  <c r="H13" i="37"/>
  <c r="B15" i="1"/>
  <c r="B10" i="1"/>
  <c r="G7" i="24"/>
  <c r="L7" i="24"/>
  <c r="L41" i="24"/>
  <c r="H47" i="11"/>
  <c r="C10" i="25"/>
  <c r="H10" i="25" s="1"/>
  <c r="C12" i="25"/>
  <c r="C14" i="25" s="1"/>
  <c r="D10" i="25"/>
  <c r="D12" i="25"/>
  <c r="D14" i="25" s="1"/>
  <c r="E10" i="25"/>
  <c r="E12" i="25"/>
  <c r="F10" i="25"/>
  <c r="F12" i="25"/>
  <c r="F14" i="25" s="1"/>
  <c r="G10" i="25"/>
  <c r="G12" i="25"/>
  <c r="G14" i="25" s="1"/>
  <c r="H21" i="37"/>
  <c r="H22" i="37"/>
  <c r="G12" i="37"/>
  <c r="F12" i="37"/>
  <c r="E12" i="37"/>
  <c r="D12" i="37"/>
  <c r="C12" i="37"/>
  <c r="H11" i="37"/>
  <c r="H10" i="37"/>
  <c r="H9" i="37"/>
  <c r="H19" i="37"/>
  <c r="H8" i="37"/>
  <c r="D6" i="37"/>
  <c r="E6" i="37"/>
  <c r="F6" i="37"/>
  <c r="G6" i="37"/>
  <c r="C6" i="37"/>
  <c r="H20" i="37"/>
  <c r="H18" i="37"/>
  <c r="H7" i="37"/>
  <c r="F10" i="28"/>
  <c r="F16" i="28"/>
  <c r="H46" i="34"/>
  <c r="D10" i="29"/>
  <c r="F37" i="28"/>
  <c r="F34" i="28"/>
  <c r="F33" i="28"/>
  <c r="F30" i="28"/>
  <c r="F28" i="28"/>
  <c r="F27" i="28"/>
  <c r="F26" i="28"/>
  <c r="F25" i="28"/>
  <c r="F16" i="21"/>
  <c r="F6" i="21"/>
  <c r="L37" i="11"/>
  <c r="E7" i="29"/>
  <c r="E8" i="29"/>
  <c r="E7" i="33"/>
  <c r="E12" i="33"/>
  <c r="F45" i="21"/>
  <c r="F36" i="21"/>
  <c r="F30" i="21"/>
  <c r="F29" i="21"/>
  <c r="F28" i="21"/>
  <c r="E28" i="21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D12" i="33"/>
  <c r="D7" i="33"/>
  <c r="C10" i="29"/>
  <c r="E10" i="29"/>
  <c r="H11" i="25"/>
  <c r="H9" i="25"/>
  <c r="H8" i="25"/>
  <c r="F19" i="28"/>
  <c r="F15" i="28"/>
  <c r="F14" i="28"/>
  <c r="F12" i="28"/>
  <c r="H37" i="11"/>
  <c r="E6" i="29"/>
  <c r="E9" i="29"/>
  <c r="B12" i="1"/>
  <c r="B14" i="1"/>
  <c r="B18" i="1"/>
  <c r="B17" i="1"/>
  <c r="B16" i="1"/>
  <c r="B9" i="1"/>
  <c r="B7" i="1"/>
  <c r="B8" i="1"/>
  <c r="B6" i="1"/>
  <c r="B5" i="1"/>
  <c r="H7" i="25"/>
  <c r="F57" i="21"/>
  <c r="F25" i="21"/>
  <c r="E14" i="25"/>
  <c r="E16" i="25" s="1"/>
  <c r="Z17" i="28"/>
  <c r="W31" i="28"/>
  <c r="F6" i="28"/>
  <c r="Z13" i="28"/>
  <c r="F24" i="28"/>
  <c r="F29" i="28"/>
  <c r="AC17" i="37"/>
  <c r="AC23" i="37"/>
  <c r="H23" i="37"/>
  <c r="Z26" i="38"/>
  <c r="U26" i="38"/>
  <c r="Z21" i="38"/>
  <c r="Z11" i="38"/>
  <c r="F6" i="38"/>
  <c r="H12" i="37"/>
  <c r="F26" i="38"/>
  <c r="F21" i="38"/>
  <c r="F11" i="38"/>
  <c r="H17" i="37"/>
  <c r="H6" i="37"/>
  <c r="C35" i="28"/>
  <c r="F35" i="28"/>
  <c r="F31" i="28"/>
  <c r="K33" i="24"/>
  <c r="K7" i="24"/>
  <c r="L38" i="11"/>
  <c r="L48" i="11"/>
  <c r="L6" i="24"/>
  <c r="L20" i="24"/>
  <c r="L22" i="24"/>
  <c r="L42" i="24"/>
  <c r="L45" i="24"/>
  <c r="I38" i="11"/>
  <c r="H22" i="24"/>
  <c r="Y6" i="37"/>
  <c r="X6" i="37"/>
  <c r="AB6" i="37"/>
  <c r="AA6" i="37"/>
  <c r="R35" i="28"/>
  <c r="U35" i="28"/>
  <c r="U31" i="28"/>
  <c r="U6" i="28"/>
  <c r="K6" i="24"/>
  <c r="K38" i="11"/>
  <c r="K48" i="11"/>
  <c r="G47" i="11"/>
  <c r="Q10" i="36"/>
  <c r="U14" i="38"/>
  <c r="U11" i="38"/>
  <c r="T11" i="38"/>
  <c r="U7" i="38"/>
  <c r="U6" i="38"/>
  <c r="Y12" i="37"/>
  <c r="AC12" i="37"/>
  <c r="AC8" i="37"/>
  <c r="T17" i="28"/>
  <c r="S13" i="28"/>
  <c r="S17" i="28"/>
  <c r="R11" i="28"/>
  <c r="R13" i="28"/>
  <c r="U11" i="28"/>
  <c r="F13" i="28"/>
  <c r="F11" i="28"/>
  <c r="U9" i="28"/>
  <c r="F17" i="28"/>
  <c r="U7" i="28"/>
  <c r="G20" i="24"/>
  <c r="G22" i="24"/>
  <c r="G42" i="24"/>
  <c r="G45" i="24"/>
  <c r="H38" i="11"/>
  <c r="H48" i="11"/>
  <c r="W35" i="28"/>
  <c r="Z35" i="28"/>
  <c r="Z31" i="28"/>
  <c r="H42" i="24"/>
  <c r="H45" i="24"/>
  <c r="K20" i="24"/>
  <c r="K22" i="24"/>
  <c r="K42" i="24"/>
  <c r="K45" i="24"/>
  <c r="AC6" i="37"/>
  <c r="U13" i="28"/>
  <c r="R17" i="28"/>
  <c r="U17" i="28"/>
  <c r="Q13" i="36"/>
  <c r="F41" i="24"/>
  <c r="Q6" i="36"/>
  <c r="E45" i="21"/>
  <c r="E36" i="21"/>
  <c r="E16" i="21"/>
  <c r="E6" i="21"/>
  <c r="M8" i="36"/>
  <c r="E25" i="21"/>
  <c r="Q8" i="36"/>
  <c r="M9" i="36"/>
  <c r="M11" i="36"/>
  <c r="Q9" i="36"/>
  <c r="E30" i="21"/>
  <c r="E29" i="21"/>
  <c r="E57" i="21"/>
  <c r="G38" i="11"/>
  <c r="G48" i="11"/>
  <c r="F33" i="24"/>
  <c r="Q11" i="36"/>
  <c r="Q12" i="36"/>
  <c r="E38" i="11"/>
  <c r="M12" i="36"/>
  <c r="Q14" i="36"/>
  <c r="F7" i="24"/>
  <c r="F20" i="24"/>
  <c r="F22" i="24"/>
  <c r="F42" i="24"/>
  <c r="F45" i="24"/>
  <c r="M14" i="36"/>
  <c r="M7" i="36"/>
  <c r="M10" i="36"/>
  <c r="E41" i="24"/>
  <c r="E42" i="24"/>
  <c r="E45" i="24"/>
  <c r="D44" i="24"/>
  <c r="H7" i="36"/>
  <c r="D11" i="24"/>
  <c r="D40" i="24"/>
  <c r="D45" i="11"/>
  <c r="D44" i="11"/>
  <c r="D32" i="24"/>
  <c r="D30" i="24"/>
  <c r="D15" i="24"/>
  <c r="D19" i="24"/>
  <c r="D29" i="24"/>
  <c r="D17" i="24"/>
  <c r="D18" i="24"/>
  <c r="D26" i="24"/>
  <c r="D39" i="24"/>
  <c r="D25" i="24"/>
  <c r="D13" i="24"/>
  <c r="D41" i="11"/>
  <c r="D37" i="24"/>
  <c r="D38" i="24"/>
  <c r="D42" i="11"/>
  <c r="D46" i="11"/>
  <c r="D10" i="11"/>
  <c r="D12" i="11"/>
  <c r="C47" i="11"/>
  <c r="D28" i="11"/>
  <c r="D31" i="24"/>
  <c r="D21" i="24"/>
  <c r="D7" i="11"/>
  <c r="D27" i="24"/>
  <c r="D11" i="11"/>
  <c r="D9" i="11"/>
  <c r="D21" i="11"/>
  <c r="D19" i="11"/>
  <c r="D20" i="11"/>
  <c r="D16" i="11"/>
  <c r="D14" i="11"/>
  <c r="D25" i="11"/>
  <c r="H41" i="25"/>
  <c r="C45" i="21"/>
  <c r="D6" i="11"/>
  <c r="D8" i="11"/>
  <c r="D12" i="24"/>
  <c r="C6" i="21"/>
  <c r="C36" i="21"/>
  <c r="C16" i="21"/>
  <c r="C25" i="21"/>
  <c r="D43" i="24"/>
  <c r="D5" i="11"/>
  <c r="D13" i="11"/>
  <c r="D15" i="11"/>
  <c r="D17" i="11"/>
  <c r="E13" i="36"/>
  <c r="G13" i="36"/>
  <c r="I13" i="36"/>
  <c r="D18" i="11"/>
  <c r="G7" i="36"/>
  <c r="I7" i="36"/>
  <c r="E7" i="36"/>
  <c r="D22" i="11"/>
  <c r="D27" i="11"/>
  <c r="D36" i="24"/>
  <c r="D41" i="24"/>
  <c r="C41" i="24"/>
  <c r="E6" i="36"/>
  <c r="D29" i="11"/>
  <c r="D6" i="24"/>
  <c r="I6" i="36"/>
  <c r="E8" i="36"/>
  <c r="G8" i="36"/>
  <c r="I8" i="36"/>
  <c r="D9" i="24"/>
  <c r="D38" i="11"/>
  <c r="G10" i="36"/>
  <c r="I10" i="36"/>
  <c r="E10" i="36"/>
  <c r="E9" i="36"/>
  <c r="G9" i="36"/>
  <c r="I9" i="36"/>
  <c r="D16" i="24"/>
  <c r="E11" i="36"/>
  <c r="G11" i="36"/>
  <c r="I11" i="36"/>
  <c r="E12" i="36"/>
  <c r="G12" i="36"/>
  <c r="I12" i="36"/>
  <c r="C29" i="11"/>
  <c r="D52" i="11"/>
  <c r="D10" i="24"/>
  <c r="D7" i="24"/>
  <c r="D20" i="24"/>
  <c r="D22" i="24"/>
  <c r="C38" i="11"/>
  <c r="C48" i="11"/>
  <c r="D31" i="11"/>
  <c r="E14" i="36"/>
  <c r="G14" i="36"/>
  <c r="I14" i="36"/>
  <c r="C42" i="24"/>
  <c r="C45" i="24"/>
  <c r="D24" i="24"/>
  <c r="D33" i="24"/>
  <c r="D42" i="24"/>
  <c r="D45" i="24"/>
  <c r="C30" i="21"/>
  <c r="C29" i="21"/>
  <c r="C57" i="21"/>
  <c r="D30" i="11"/>
  <c r="G45" i="25"/>
  <c r="D51" i="11"/>
  <c r="D53" i="11"/>
  <c r="C53" i="11"/>
  <c r="D45" i="25"/>
  <c r="F45" i="25"/>
  <c r="H44" i="25"/>
  <c r="H43" i="25"/>
  <c r="E45" i="25"/>
  <c r="H45" i="25"/>
  <c r="E22" i="25" l="1"/>
  <c r="E24" i="25" s="1"/>
  <c r="E29" i="25" s="1"/>
  <c r="H19" i="25"/>
  <c r="H36" i="25"/>
  <c r="E20" i="25"/>
  <c r="G16" i="25"/>
  <c r="G20" i="25" s="1"/>
  <c r="G22" i="25"/>
  <c r="C22" i="25"/>
  <c r="C24" i="25" s="1"/>
  <c r="H14" i="25"/>
  <c r="C16" i="25"/>
  <c r="C20" i="25" s="1"/>
  <c r="F22" i="25"/>
  <c r="F16" i="25"/>
  <c r="F20" i="25" s="1"/>
  <c r="D16" i="25"/>
  <c r="D20" i="25" s="1"/>
  <c r="D22" i="25"/>
  <c r="E31" i="25"/>
  <c r="H12" i="25"/>
  <c r="H27" i="25"/>
  <c r="I47" i="11"/>
  <c r="J48" i="11"/>
  <c r="D47" i="11"/>
  <c r="E48" i="11"/>
  <c r="C31" i="25" l="1"/>
  <c r="H22" i="25"/>
  <c r="E40" i="25"/>
  <c r="E42" i="25" s="1"/>
  <c r="E47" i="25" s="1"/>
  <c r="E33" i="25"/>
  <c r="E38" i="25" s="1"/>
  <c r="F31" i="25"/>
  <c r="F24" i="25"/>
  <c r="F29" i="25" s="1"/>
  <c r="G31" i="25"/>
  <c r="G24" i="25"/>
  <c r="G29" i="25" s="1"/>
  <c r="H16" i="25"/>
  <c r="D31" i="25"/>
  <c r="D24" i="25"/>
  <c r="D29" i="25" s="1"/>
  <c r="H20" i="25"/>
  <c r="C29" i="25"/>
  <c r="I48" i="11"/>
  <c r="D48" i="11"/>
  <c r="G40" i="25" l="1"/>
  <c r="G42" i="25" s="1"/>
  <c r="G47" i="25" s="1"/>
  <c r="G33" i="25"/>
  <c r="G38" i="25" s="1"/>
  <c r="H24" i="25"/>
  <c r="D40" i="25"/>
  <c r="D42" i="25" s="1"/>
  <c r="D47" i="25" s="1"/>
  <c r="D33" i="25"/>
  <c r="D38" i="25" s="1"/>
  <c r="H29" i="25"/>
  <c r="F40" i="25"/>
  <c r="F42" i="25" s="1"/>
  <c r="F47" i="25" s="1"/>
  <c r="F33" i="25"/>
  <c r="F38" i="25" s="1"/>
  <c r="H31" i="25"/>
  <c r="C40" i="25"/>
  <c r="C33" i="25"/>
  <c r="C38" i="25" l="1"/>
  <c r="H38" i="25" s="1"/>
  <c r="H33" i="25"/>
  <c r="H40" i="25"/>
  <c r="C42" i="25"/>
  <c r="C47" i="25" l="1"/>
  <c r="H47" i="25" s="1"/>
  <c r="H42" i="25"/>
</calcChain>
</file>

<file path=xl/sharedStrings.xml><?xml version="1.0" encoding="utf-8"?>
<sst xmlns="http://schemas.openxmlformats.org/spreadsheetml/2006/main" count="908" uniqueCount="330">
  <si>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</si>
  <si>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</si>
  <si>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</si>
  <si>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</si>
  <si>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</si>
  <si>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</si>
  <si>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</si>
  <si>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</si>
  <si>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</si>
  <si>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</si>
  <si>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</si>
  <si>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</si>
  <si>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</si>
  <si>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</si>
  <si>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</si>
  <si>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</si>
  <si>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</si>
  <si>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</si>
  <si>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</si>
  <si>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</si>
  <si>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</si>
  <si>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</si>
  <si>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</si>
  <si>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</si>
  <si>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</si>
  <si>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</si>
  <si>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</si>
  <si>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</si>
  <si>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</si>
  <si>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</si>
  <si>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</si>
  <si>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</si>
  <si>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</si>
  <si>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</si>
  <si>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</si>
  <si>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</si>
  <si>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</si>
  <si>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</si>
  <si>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</si>
  <si>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</si>
  <si>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</si>
  <si>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</si>
  <si>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</si>
  <si>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</si>
  <si>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</si>
  <si>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</si>
  <si>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</si>
  <si>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</si>
  <si>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</si>
  <si>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</si>
  <si>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</si>
  <si>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</si>
  <si>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</si>
  <si>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</si>
  <si>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</si>
  <si>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</si>
  <si>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</si>
  <si>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</si>
  <si>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</si>
  <si>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</si>
  <si>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</si>
  <si>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</si>
  <si>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</si>
  <si>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</si>
  <si>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</si>
  <si>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</si>
  <si>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</si>
  <si>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</si>
  <si>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</si>
  <si>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</si>
  <si>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</si>
  <si>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</si>
  <si>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</si>
  <si>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</si>
  <si>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</si>
  <si>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</si>
  <si>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</si>
  <si>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</si>
  <si>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</si>
  <si>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</si>
  <si>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</si>
  <si>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</si>
  <si>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</si>
  <si>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</si>
  <si>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</si>
  <si>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</si>
  <si>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</si>
  <si>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</si>
  <si>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</si>
  <si>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</si>
  <si>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</si>
  <si>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</si>
  <si>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</si>
  <si>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</si>
  <si>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</si>
  <si>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</si>
  <si>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</si>
  <si>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</si>
  <si>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</si>
  <si>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</si>
  <si>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</si>
  <si>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</si>
  <si>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</si>
  <si>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</si>
  <si>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</si>
  <si>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</si>
  <si>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</si>
  <si>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</si>
  <si>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</si>
  <si>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</si>
  <si>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</si>
  <si>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</si>
  <si>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</si>
  <si>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</si>
  <si>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</si>
  <si>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</si>
  <si>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</si>
  <si>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</si>
  <si>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</si>
  <si>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</si>
  <si>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</si>
  <si>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</si>
  <si>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</si>
  <si>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</si>
  <si>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</si>
  <si>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</si>
  <si>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</si>
  <si>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</si>
  <si>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</si>
  <si>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</si>
  <si>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</si>
  <si>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</si>
  <si>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</si>
  <si>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</si>
  <si>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</si>
  <si>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</si>
  <si>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</si>
  <si>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</si>
  <si>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</si>
  <si>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</si>
  <si>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</si>
  <si>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</si>
  <si>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Skonsolidowany rachunek zysków i strat w ujęciu analitycznym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</si>
  <si>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</si>
  <si>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</si>
  <si>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</si>
  <si>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</si>
  <si>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</si>
  <si>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</si>
  <si>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</si>
  <si>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</si>
  <si>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</si>
  <si>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</si>
  <si>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</si>
  <si>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</si>
  <si>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</si>
  <si>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</si>
  <si>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</si>
  <si>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</si>
  <si>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</si>
  <si>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</si>
  <si>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</si>
  <si>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</si>
  <si>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</si>
  <si>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</si>
  <si>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</si>
  <si>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</si>
  <si>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</si>
  <si>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</si>
  <si>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</si>
  <si>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</si>
  <si>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</si>
  <si>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Przychody netto ze sprzedaży "like-for-like"</t>
  </si>
  <si>
    <t>EBITDA operacyjna "like-for-like"</t>
  </si>
  <si>
    <t>w tym: spółka zależna Accor S.A. - Accor Polska Sp. z o.o.</t>
  </si>
  <si>
    <t>I kwartał 2017</t>
  </si>
  <si>
    <t>Pozostałe aktywa długoterminowe</t>
  </si>
  <si>
    <t>Inne krótkoterminowe aktywa finansowe</t>
  </si>
  <si>
    <t>Stan na 01.01.2017</t>
  </si>
  <si>
    <t>Wartość skonsolidowana
- I kwartał 2017 roku</t>
  </si>
  <si>
    <t xml:space="preserve">* Spółka wyłączona z konsolidacji, nie prowadzi działalności gospodarczej
</t>
  </si>
  <si>
    <t>2,7 p.p.</t>
  </si>
  <si>
    <t>1,0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</si>
  <si>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</si>
  <si>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</si>
  <si>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</si>
  <si>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</si>
  <si>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</si>
  <si>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</si>
  <si>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Całkowite dochody za okres</t>
  </si>
  <si>
    <t xml:space="preserve">Przychody ze sprzedaży rzeczowych aktywów trwałych oraz wartości niematerialnych </t>
  </si>
  <si>
    <t>Wpływy od akcjonariusza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</si>
  <si>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</si>
  <si>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</si>
  <si>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</si>
  <si>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</si>
  <si>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</si>
  <si>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 kwartał 2018</t>
  </si>
  <si>
    <t>Dwanaście miesięcy zakończonych 31 grudnia 2017 roku</t>
  </si>
  <si>
    <t>Stan na 31.12.2017</t>
  </si>
  <si>
    <t>Wartość skonsolidowana
- I kwartał 2018 roku</t>
  </si>
  <si>
    <t xml:space="preserve"> 31.12.2017</t>
  </si>
  <si>
    <t>1,6 p.p.</t>
  </si>
  <si>
    <t>3,0 p.p.</t>
  </si>
  <si>
    <t>0,8 p.p.</t>
  </si>
  <si>
    <t>-0.7 p.p.</t>
  </si>
  <si>
    <t>3,8 p.p.</t>
  </si>
  <si>
    <t>3.6 p.p.</t>
  </si>
  <si>
    <t>6,1 p.p.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</si>
  <si>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</si>
  <si>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</si>
  <si>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</si>
  <si>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</si>
  <si>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</si>
  <si>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</si>
  <si>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</si>
  <si>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</si>
  <si>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</si>
  <si>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</si>
  <si>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</si>
  <si>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</si>
  <si>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</si>
  <si>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</si>
  <si>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</si>
  <si>
    <t>II kwartał 2018</t>
  </si>
  <si>
    <t>II kwartał 2017</t>
  </si>
  <si>
    <t>- zysk netto za okres</t>
  </si>
  <si>
    <t>Zysk/(strata) z działalności operacyjnej bez zdarzeń jednorazowych</t>
  </si>
  <si>
    <t>Zysk/(strata) z działalności operacyjnej</t>
  </si>
  <si>
    <t>Zysk/(strata) przed opodatkowaniem</t>
  </si>
  <si>
    <t>Zysk/(strata) netto za okres</t>
  </si>
  <si>
    <t>Zysk/(strata) na jedną akcję zwykłą</t>
  </si>
  <si>
    <t>Podstawowy i rozwodniony zysk/(strata) przypisana akcjonariuszom jednostki dominującej za okres (w zł)</t>
  </si>
  <si>
    <t>Wartość skonsolidowana
- II kwartał 2018 roku</t>
  </si>
  <si>
    <t>Wartość skonsolidowana
- II kwartał 2017 roku</t>
  </si>
  <si>
    <t>30.06.2018</t>
  </si>
  <si>
    <t>-1,0 p.p.</t>
  </si>
  <si>
    <t>-0,2 p.p.</t>
  </si>
  <si>
    <t>-2,1 p.p.</t>
  </si>
  <si>
    <t>-0,5 p.p.</t>
  </si>
  <si>
    <t>-1,4 p.p.</t>
  </si>
  <si>
    <t>-4,6 p.p.</t>
  </si>
  <si>
    <t>-3,8 p.p.</t>
  </si>
  <si>
    <t>-1,9 p.p.</t>
  </si>
  <si>
    <t>-2,0 p.p.</t>
  </si>
  <si>
    <t>1,9 p.p.</t>
  </si>
  <si>
    <t>2,9 p.p.</t>
  </si>
  <si>
    <t>1,4 p.p.</t>
  </si>
  <si>
    <t>5,1 p.p.</t>
  </si>
  <si>
    <t>2,6 p.p.</t>
  </si>
  <si>
    <t>6,8 p.p.</t>
  </si>
  <si>
    <t>-5,6 p.p.</t>
  </si>
  <si>
    <t>5,0 p.p.</t>
  </si>
  <si>
    <t>-2,3 p.p.</t>
  </si>
  <si>
    <t>2,8 p.p.</t>
  </si>
  <si>
    <t>-</t>
  </si>
  <si>
    <t>III kwartał 2018</t>
  </si>
  <si>
    <t>III kwartał 2017</t>
  </si>
  <si>
    <t>Dziewięć miesięcy zakończonych 30 września 2018 roku</t>
  </si>
  <si>
    <t>Stan na 30.09.2018</t>
  </si>
  <si>
    <t>Dywidendy i inne wypłaty na rzecz właścicieli</t>
  </si>
  <si>
    <t>Wartość skonsolidowana
- III kwartał 2017 roku</t>
  </si>
  <si>
    <t>Wartość skonsolidowana
- III kwartał 2018 roku</t>
  </si>
  <si>
    <t>30.09.2018</t>
  </si>
  <si>
    <t>-3,5 p.p.</t>
  </si>
  <si>
    <t>-3,4 p.p.</t>
  </si>
  <si>
    <t>-0,8 p.p.</t>
  </si>
  <si>
    <t>-0,9 p.p.</t>
  </si>
  <si>
    <t>-4,8 p.p.</t>
  </si>
  <si>
    <t>-4,3 p.p.</t>
  </si>
  <si>
    <t>-4,7 p.p.</t>
  </si>
  <si>
    <t>0,6 p.p.</t>
  </si>
  <si>
    <t>0,9 p.p.</t>
  </si>
  <si>
    <t>Podwyższenie kapitału zakładowego w podmiotach powiązanych</t>
  </si>
  <si>
    <t>Sprzedaż innym segmentom</t>
  </si>
  <si>
    <t>Wydatki z tytułu przejęcia hoteli</t>
  </si>
  <si>
    <t>(Zysk)/Strata z tytułu różnic kursowych</t>
  </si>
  <si>
    <t>(Zysk)/Strata z tytułu działalności inwestycyjnej</t>
  </si>
  <si>
    <t>Przychody/(koszty finansowe)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</si>
  <si>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21 lutego 2019 roku</t>
    </r>
  </si>
  <si>
    <t>12 miesięcy 2017</t>
  </si>
  <si>
    <t>IV kwartał 2017</t>
  </si>
  <si>
    <t>12 miesięcy 2018</t>
  </si>
  <si>
    <t>IV kwartał 2018</t>
  </si>
  <si>
    <t>31.12.2018</t>
  </si>
  <si>
    <t>31.12.2017</t>
  </si>
  <si>
    <t>31.03.2018</t>
  </si>
  <si>
    <t>31.12.2018/
31.12.2017</t>
  </si>
  <si>
    <t>-0,3 p.p.</t>
  </si>
  <si>
    <t>4,4 p.p.</t>
  </si>
  <si>
    <t>1,1 p.p.</t>
  </si>
  <si>
    <t>-0,7 p.p.</t>
  </si>
  <si>
    <t>-1,1 p.p.</t>
  </si>
  <si>
    <t>Wartość skonsolidowana
- 12 miesięcy 2018 roku</t>
  </si>
  <si>
    <t>Wartość skonsolidowana
- 12 miesięcy 2017 roku</t>
  </si>
  <si>
    <t>Wartość skonsolidowana
- IV kwartał 2018 roku</t>
  </si>
  <si>
    <t>Wartość skonsolidowana
- IV kwartał 2017 roku</t>
  </si>
  <si>
    <t>Dwanaście miesięcy zakończonych 31 grudnia 2018 roku</t>
  </si>
  <si>
    <t>Stan na 31.12.2018</t>
  </si>
  <si>
    <t>Trzy miesiące zakończone 31 marca 2018 roku</t>
  </si>
  <si>
    <t>Sześć miesięcy zakończonych 30 czerwca 2018 roku</t>
  </si>
  <si>
    <t>- strata netto za okres</t>
  </si>
  <si>
    <t>- inne całkowite straty</t>
  </si>
  <si>
    <t>Całkowite straty za okres</t>
  </si>
  <si>
    <t>Stan na 31.03.2018</t>
  </si>
  <si>
    <t>Stan na 30.06.2018</t>
  </si>
  <si>
    <t>-0,4 p.p.</t>
  </si>
  <si>
    <t>-6,2 p.p.</t>
  </si>
  <si>
    <t>1,3 p.p.</t>
  </si>
  <si>
    <t>-2,5 p.p.</t>
  </si>
  <si>
    <t>3,3 p.p.</t>
  </si>
  <si>
    <t>-9,2 p.p.</t>
  </si>
  <si>
    <t>1,2 p.p.</t>
  </si>
  <si>
    <t>2,4 p.p.</t>
  </si>
  <si>
    <t>4,5 p.p.</t>
  </si>
  <si>
    <t>-4,1 p.p.</t>
  </si>
  <si>
    <t>4,8 p.p.</t>
  </si>
  <si>
    <t>-3,7 p.p.</t>
  </si>
  <si>
    <t>-2,4 p.p.</t>
  </si>
  <si>
    <t>1,5 p.p.</t>
  </si>
  <si>
    <t>0,4 p.p.</t>
  </si>
  <si>
    <t>-1,6 p.p.</t>
  </si>
  <si>
    <t>8,1 p.p.</t>
  </si>
  <si>
    <t>Aktywa kontraktowe</t>
  </si>
  <si>
    <t>Zobowiązania kontraktowe</t>
  </si>
  <si>
    <t>Zmiana stanu zobowiązań kontraktowych</t>
  </si>
  <si>
    <t>Zmiana stanu należności i aktywów kontraktowych</t>
  </si>
  <si>
    <t>Zmiana stanu pozostałych zobowiązań, z wyjątkiem pożyczek i kredytów</t>
  </si>
  <si>
    <t>Udzielenie pożyczek</t>
  </si>
  <si>
    <t>Kapitał z przeliczenia 
jednostek zagranicznych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</si>
</sst>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3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77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33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4" fillId="2" borderId="0" xfId="0" applyNumberFormat="1" applyFont="1" applyFill="1"/>
    <xf numFmtId="0" fontId="34" fillId="2" borderId="0" xfId="0" applyFont="1" applyFill="1"/>
    <xf numFmtId="0" fontId="26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35" fillId="2" borderId="0" xfId="0" applyFont="1" applyFill="1"/>
    <xf numFmtId="165" fontId="35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6" fillId="2" borderId="0" xfId="11" applyFont="1" applyFill="1" applyBorder="1" applyAlignment="1">
      <alignment horizontal="left" indent="1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348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2" borderId="2" xfId="346" applyNumberFormat="1" applyFont="1" applyFill="1" applyBorder="1" applyAlignment="1">
      <alignment horizontal="right" vertical="center"/>
    </xf>
    <xf numFmtId="165" fontId="12" fillId="5" borderId="0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168" fontId="12" fillId="0" borderId="0" xfId="0" applyNumberFormat="1" applyFont="1" applyFill="1"/>
    <xf numFmtId="170" fontId="12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right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1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21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23" fillId="10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 wrapText="1"/>
    </xf>
    <xf numFmtId="168" fontId="24" fillId="0" borderId="0" xfId="0" applyNumberFormat="1" applyFont="1" applyFill="1"/>
    <xf numFmtId="168" fontId="12" fillId="0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24" fillId="0" borderId="2" xfId="0" applyNumberFormat="1" applyFont="1" applyFill="1" applyBorder="1" applyAlignment="1">
      <alignment horizontal="right" vertical="center"/>
    </xf>
    <xf numFmtId="10" fontId="12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65" fontId="12" fillId="2" borderId="0" xfId="0" applyNumberFormat="1" applyFont="1" applyFill="1" applyBorder="1"/>
    <xf numFmtId="165" fontId="22" fillId="2" borderId="0" xfId="0" applyNumberFormat="1" applyFont="1" applyFill="1" applyBorder="1"/>
    <xf numFmtId="0" fontId="23" fillId="2" borderId="0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 wrapText="1"/>
    </xf>
    <xf numFmtId="0" fontId="12" fillId="5" borderId="1" xfId="0" quotePrefix="1" applyFont="1" applyFill="1" applyBorder="1" applyAlignment="1">
      <alignment horizontal="left" vertical="center"/>
    </xf>
    <xf numFmtId="170" fontId="12" fillId="5" borderId="5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right" vertical="center" wrapText="1"/>
    </xf>
    <xf numFmtId="0" fontId="25" fillId="5" borderId="5" xfId="0" applyFont="1" applyFill="1" applyBorder="1" applyAlignment="1">
      <alignment horizontal="right" vertical="center"/>
    </xf>
    <xf numFmtId="0" fontId="25" fillId="5" borderId="1" xfId="0" applyFont="1" applyFill="1" applyBorder="1" applyAlignment="1">
      <alignment horizontal="right" vertical="center"/>
    </xf>
    <xf numFmtId="170" fontId="25" fillId="5" borderId="1" xfId="0" applyNumberFormat="1" applyFont="1" applyFill="1" applyBorder="1" applyAlignment="1">
      <alignment horizontal="right" vertical="center"/>
    </xf>
    <xf numFmtId="0" fontId="25" fillId="5" borderId="5" xfId="0" applyFont="1" applyFill="1" applyBorder="1" applyAlignment="1">
      <alignment horizontal="right" vertical="center" wrapText="1"/>
    </xf>
    <xf numFmtId="0" fontId="25" fillId="5" borderId="7" xfId="0" applyFont="1" applyFill="1" applyBorder="1" applyAlignment="1">
      <alignment horizontal="right" vertical="center" wrapText="1"/>
    </xf>
    <xf numFmtId="0" fontId="25" fillId="5" borderId="1" xfId="0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170" fontId="25" fillId="5" borderId="5" xfId="0" applyNumberFormat="1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170" fontId="25" fillId="5" borderId="7" xfId="0" applyNumberFormat="1" applyFont="1" applyFill="1" applyBorder="1" applyAlignment="1">
      <alignment horizontal="right" vertical="center" wrapText="1"/>
    </xf>
    <xf numFmtId="170" fontId="12" fillId="5" borderId="7" xfId="0" applyNumberFormat="1" applyFont="1" applyFill="1" applyBorder="1" applyAlignment="1">
      <alignment horizontal="right" vertical="center" wrapText="1"/>
    </xf>
    <xf numFmtId="170" fontId="25" fillId="0" borderId="5" xfId="0" applyNumberFormat="1" applyFont="1" applyBorder="1" applyAlignment="1">
      <alignment horizontal="right" vertical="center"/>
    </xf>
    <xf numFmtId="170" fontId="25" fillId="0" borderId="2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 wrapText="1"/>
    </xf>
    <xf numFmtId="170" fontId="12" fillId="0" borderId="1" xfId="0" applyNumberFormat="1" applyFont="1" applyBorder="1" applyAlignment="1">
      <alignment horizontal="right" vertical="center"/>
    </xf>
    <xf numFmtId="170" fontId="12" fillId="5" borderId="1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23" fillId="10" borderId="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166" fontId="12" fillId="0" borderId="0" xfId="0" quotePrefix="1" applyNumberFormat="1" applyFont="1" applyFill="1" applyAlignment="1">
      <alignment horizontal="right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156965</xdr:colOff>
      <xdr:row>4</xdr:row>
      <xdr:rowOff>175592</xdr:rowOff>
    </xdr:from>
    <xdr:to>
      <xdr:col>4</xdr:col>
      <xdr:colOff>844025</xdr:colOff>
      <xdr:row>31</xdr:row>
      <xdr:rowOff>27638</xdr:rowOff>
    </xdr:to>
    <xdr:grpSp>
      <xdr:nvGrpSpPr>
        <xdr:cNvPr id="137" name="Canvas 200"/>
        <xdr:cNvGrpSpPr>
          <a:grpSpLocks/>
        </xdr:cNvGrpSpPr>
      </xdr:nvGrpSpPr>
      <xdr:grpSpPr>
        <a:xfrm>
          <a:off x="156965" y="994742"/>
          <a:ext cx="9040485" cy="4995546"/>
          <a:chOff x="0" y="0"/>
          <a:chExt cx="9040495" cy="4995545"/>
        </a:xfrm>
      </xdr:grpSpPr>
      <xdr:sp macro="" textlink="">
        <xdr:nvSpPr>
          <xdr:cNvPr id="138" name="Rectangle 137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0637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72000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1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5293" y="2997227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9525" y="3407165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+mn-cs"/>
              </a:rPr>
              <a:t>5 Hotel Kft.</a:t>
            </a: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45651" y="2997227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35064" y="3410123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17371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102145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15831" y="3537099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2389850</xdr:colOff>
      <xdr:row>21</xdr:row>
      <xdr:rowOff>39689</xdr:rowOff>
    </xdr:from>
    <xdr:to>
      <xdr:col>1</xdr:col>
      <xdr:colOff>2391833</xdr:colOff>
      <xdr:row>23</xdr:row>
      <xdr:rowOff>111125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70850" y="4097339"/>
          <a:ext cx="1983" cy="45243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2277401</xdr:colOff>
      <xdr:row>23</xdr:row>
      <xdr:rowOff>116417</xdr:rowOff>
    </xdr:from>
    <xdr:to>
      <xdr:col>1</xdr:col>
      <xdr:colOff>2402416</xdr:colOff>
      <xdr:row>23</xdr:row>
      <xdr:rowOff>119063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 flipV="1">
          <a:off x="2658401" y="4556125"/>
          <a:ext cx="125015" cy="264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2290976</xdr:colOff>
      <xdr:row>21</xdr:row>
      <xdr:rowOff>37846</xdr:rowOff>
    </xdr:from>
    <xdr:to>
      <xdr:col>1</xdr:col>
      <xdr:colOff>2398891</xdr:colOff>
      <xdr:row>21</xdr:row>
      <xdr:rowOff>37946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71976" y="409218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B1" sqref="B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39" t="s">
        <v>279</v>
      </c>
      <c r="B2" s="240"/>
    </row>
    <row r="4" spans="1:7" ht="15.75" x14ac:dyDescent="0.25">
      <c r="A4" s="241" t="s">
        <v>9</v>
      </c>
      <c r="B4" s="241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56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220</v>
      </c>
      <c r="B10" s="156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30</v>
      </c>
      <c r="B11" s="156" t="s">
        <v>219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118</v>
      </c>
      <c r="B13" s="17" t="s">
        <v>120</v>
      </c>
      <c r="C13" s="3"/>
      <c r="D13" s="3"/>
      <c r="E13" s="3"/>
      <c r="F13" s="3"/>
      <c r="G13" s="3"/>
    </row>
    <row r="14" spans="1:7" ht="15.75" x14ac:dyDescent="0.25">
      <c r="A14" s="16" t="s">
        <v>133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134</v>
      </c>
      <c r="B15" s="156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135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196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221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N84"/>
  <sheetViews>
    <sheetView showGridLines="0" zoomScaleNormal="100" zoomScaleSheetLayoutView="100" workbookViewId="0">
      <pane xSplit="2" topLeftCell="C1" activePane="topRight" state="frozen"/>
      <selection activeCell="S37" sqref="S37"/>
      <selection pane="topRight" activeCell="F24" sqref="F24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3.625" style="1" customWidth="1"/>
    <col min="10" max="15" width="14.875" style="1" hidden="1" customWidth="1" outlineLevel="1"/>
    <col min="16" max="16" width="3.625" style="201" hidden="1" customWidth="1" outlineLevel="1"/>
    <col min="17" max="22" width="14.875" style="2" hidden="1" customWidth="1" outlineLevel="1"/>
    <col min="23" max="23" width="3.625" style="1" hidden="1" customWidth="1" outlineLevel="1"/>
    <col min="24" max="29" width="14.875" style="2" hidden="1" customWidth="1" outlineLevel="1"/>
    <col min="30" max="30" width="3.625" style="2" hidden="1" customWidth="1" outlineLevel="1"/>
    <col min="31" max="36" width="14.875" style="2" hidden="1" customWidth="1" outlineLevel="1"/>
    <col min="37" max="37" width="10.875" style="2" collapsed="1"/>
    <col min="38" max="16384" width="10.875" style="2"/>
  </cols>
  <sheetData>
    <row r="1" spans="1:40" ht="15.75" x14ac:dyDescent="0.25">
      <c r="A1" s="9" t="s">
        <v>9</v>
      </c>
    </row>
    <row r="2" spans="1:40" ht="15.75" x14ac:dyDescent="0.25">
      <c r="A2" s="9"/>
    </row>
    <row r="3" spans="1:40" ht="18.75" thickBot="1" x14ac:dyDescent="0.3">
      <c r="A3" s="9"/>
      <c r="B3" s="15" t="s">
        <v>120</v>
      </c>
    </row>
    <row r="4" spans="1:40" ht="22.5" customHeight="1" thickTop="1" thickBot="1" x14ac:dyDescent="0.25">
      <c r="B4" s="242" t="s">
        <v>144</v>
      </c>
      <c r="C4" s="126" t="s">
        <v>282</v>
      </c>
      <c r="D4" s="179" t="s">
        <v>280</v>
      </c>
      <c r="E4" s="259" t="s">
        <v>169</v>
      </c>
      <c r="F4" s="179" t="s">
        <v>282</v>
      </c>
      <c r="G4" s="179" t="s">
        <v>280</v>
      </c>
      <c r="H4" s="259" t="s">
        <v>169</v>
      </c>
      <c r="J4" s="191" t="s">
        <v>283</v>
      </c>
      <c r="K4" s="191" t="s">
        <v>281</v>
      </c>
      <c r="L4" s="259" t="s">
        <v>169</v>
      </c>
      <c r="M4" s="191" t="s">
        <v>283</v>
      </c>
      <c r="N4" s="191" t="s">
        <v>281</v>
      </c>
      <c r="O4" s="259" t="s">
        <v>169</v>
      </c>
      <c r="P4" s="202"/>
      <c r="Q4" s="179" t="s">
        <v>256</v>
      </c>
      <c r="R4" s="179" t="s">
        <v>257</v>
      </c>
      <c r="S4" s="259" t="s">
        <v>169</v>
      </c>
      <c r="T4" s="179" t="s">
        <v>256</v>
      </c>
      <c r="U4" s="179" t="s">
        <v>257</v>
      </c>
      <c r="V4" s="259" t="s">
        <v>169</v>
      </c>
      <c r="X4" s="173" t="s">
        <v>224</v>
      </c>
      <c r="Y4" s="173" t="s">
        <v>225</v>
      </c>
      <c r="Z4" s="259" t="s">
        <v>169</v>
      </c>
      <c r="AA4" s="173" t="s">
        <v>224</v>
      </c>
      <c r="AB4" s="173" t="s">
        <v>225</v>
      </c>
      <c r="AC4" s="259" t="s">
        <v>169</v>
      </c>
      <c r="AE4" s="173" t="s">
        <v>197</v>
      </c>
      <c r="AF4" s="173" t="s">
        <v>175</v>
      </c>
      <c r="AG4" s="259" t="s">
        <v>169</v>
      </c>
      <c r="AH4" s="173" t="s">
        <v>197</v>
      </c>
      <c r="AI4" s="173" t="s">
        <v>175</v>
      </c>
      <c r="AJ4" s="259" t="s">
        <v>169</v>
      </c>
    </row>
    <row r="5" spans="1:40" ht="22.5" customHeight="1" thickTop="1" thickBot="1" x14ac:dyDescent="0.25">
      <c r="B5" s="243"/>
      <c r="C5" s="244" t="s">
        <v>170</v>
      </c>
      <c r="D5" s="256"/>
      <c r="E5" s="260"/>
      <c r="F5" s="244" t="s">
        <v>171</v>
      </c>
      <c r="G5" s="256"/>
      <c r="H5" s="260"/>
      <c r="J5" s="244" t="s">
        <v>170</v>
      </c>
      <c r="K5" s="256"/>
      <c r="L5" s="260"/>
      <c r="M5" s="244" t="s">
        <v>171</v>
      </c>
      <c r="N5" s="256"/>
      <c r="O5" s="260"/>
      <c r="P5" s="203"/>
      <c r="Q5" s="244" t="s">
        <v>170</v>
      </c>
      <c r="R5" s="256"/>
      <c r="S5" s="260"/>
      <c r="T5" s="244" t="s">
        <v>171</v>
      </c>
      <c r="U5" s="256"/>
      <c r="V5" s="260"/>
      <c r="X5" s="244" t="s">
        <v>170</v>
      </c>
      <c r="Y5" s="256"/>
      <c r="Z5" s="260"/>
      <c r="AA5" s="244" t="s">
        <v>171</v>
      </c>
      <c r="AB5" s="256"/>
      <c r="AC5" s="260"/>
      <c r="AE5" s="244" t="s">
        <v>170</v>
      </c>
      <c r="AF5" s="256"/>
      <c r="AG5" s="260"/>
      <c r="AH5" s="244" t="s">
        <v>171</v>
      </c>
      <c r="AI5" s="256"/>
      <c r="AJ5" s="260"/>
    </row>
    <row r="6" spans="1:40" ht="16.5" thickTop="1" thickBot="1" x14ac:dyDescent="0.25">
      <c r="B6" s="31" t="s">
        <v>121</v>
      </c>
      <c r="C6" s="32"/>
      <c r="D6" s="32"/>
      <c r="E6" s="33"/>
      <c r="F6" s="33"/>
      <c r="G6" s="33"/>
      <c r="H6" s="33"/>
      <c r="J6" s="32"/>
      <c r="K6" s="32"/>
      <c r="L6" s="195"/>
      <c r="M6" s="195"/>
      <c r="N6" s="195"/>
      <c r="O6" s="195"/>
      <c r="P6" s="195"/>
      <c r="Q6" s="183"/>
      <c r="R6" s="183"/>
      <c r="S6" s="183"/>
      <c r="T6" s="183"/>
      <c r="U6" s="183"/>
      <c r="V6" s="183"/>
      <c r="X6" s="32"/>
      <c r="Y6" s="32"/>
      <c r="Z6" s="33"/>
      <c r="AA6" s="33"/>
      <c r="AB6" s="33"/>
      <c r="AC6" s="33"/>
      <c r="AE6" s="32"/>
      <c r="AF6" s="32"/>
      <c r="AG6" s="33"/>
      <c r="AH6" s="33"/>
      <c r="AI6" s="33"/>
      <c r="AJ6" s="33"/>
    </row>
    <row r="7" spans="1:40" ht="16.5" thickTop="1" thickBot="1" x14ac:dyDescent="0.25">
      <c r="B7" s="12" t="s">
        <v>122</v>
      </c>
      <c r="C7" s="174">
        <v>0.73199999999999998</v>
      </c>
      <c r="D7" s="174">
        <v>0.74</v>
      </c>
      <c r="E7" s="161" t="s">
        <v>266</v>
      </c>
      <c r="F7" s="114">
        <v>0.73399999999999999</v>
      </c>
      <c r="G7" s="127">
        <v>0.74399999999999999</v>
      </c>
      <c r="H7" s="159" t="str">
        <f>(F7-G7)*100&amp; " p.p."</f>
        <v>-1 p.p.</v>
      </c>
      <c r="I7" s="133"/>
      <c r="J7" s="174">
        <v>0.71599999999999997</v>
      </c>
      <c r="K7" s="174">
        <v>0.72</v>
      </c>
      <c r="L7" s="161" t="s">
        <v>306</v>
      </c>
      <c r="M7" s="174">
        <v>0.72199999999999998</v>
      </c>
      <c r="N7" s="196">
        <v>0.72599999999999998</v>
      </c>
      <c r="O7" s="161" t="s">
        <v>306</v>
      </c>
      <c r="P7" s="196"/>
      <c r="Q7" s="174">
        <v>0.80800000000000005</v>
      </c>
      <c r="R7" s="174">
        <v>0.84299999999999997</v>
      </c>
      <c r="S7" s="176" t="s">
        <v>264</v>
      </c>
      <c r="T7" s="114">
        <v>0.81200000000000006</v>
      </c>
      <c r="U7" s="127">
        <v>0.84699999999999998</v>
      </c>
      <c r="V7" s="176" t="s">
        <v>264</v>
      </c>
      <c r="W7" s="133"/>
      <c r="X7" s="114">
        <v>0.79500000000000004</v>
      </c>
      <c r="Y7" s="114">
        <v>0.80500000000000005</v>
      </c>
      <c r="Z7" s="176" t="s">
        <v>236</v>
      </c>
      <c r="AA7" s="114">
        <v>0.79500000000000004</v>
      </c>
      <c r="AB7" s="127">
        <v>0.80500000000000005</v>
      </c>
      <c r="AC7" s="176" t="s">
        <v>236</v>
      </c>
      <c r="AE7" s="114">
        <v>0.61099999999999999</v>
      </c>
      <c r="AF7" s="114">
        <v>0.59499999999999997</v>
      </c>
      <c r="AG7" s="159" t="str">
        <f>(AE7-AF7)*100&amp; " p.p."</f>
        <v>1,6 p.p.</v>
      </c>
      <c r="AH7" s="114">
        <v>0.61099999999999999</v>
      </c>
      <c r="AI7" s="127">
        <v>0.59899999999999998</v>
      </c>
      <c r="AJ7" s="159" t="str">
        <f>(AH7-AI7)*100&amp; " p.p."</f>
        <v>1,2 p.p.</v>
      </c>
      <c r="AK7" s="150"/>
      <c r="AL7" s="150"/>
      <c r="AM7" s="150"/>
      <c r="AN7" s="150"/>
    </row>
    <row r="8" spans="1:40" ht="17.100000000000001" customHeight="1" thickTop="1" thickBot="1" x14ac:dyDescent="0.25">
      <c r="B8" s="12" t="s">
        <v>123</v>
      </c>
      <c r="C8" s="175">
        <v>259.2</v>
      </c>
      <c r="D8" s="175">
        <v>249.6</v>
      </c>
      <c r="E8" s="145">
        <f>C8/D8-1</f>
        <v>3.8461538461538547E-2</v>
      </c>
      <c r="F8" s="175">
        <v>259.5</v>
      </c>
      <c r="G8" s="175">
        <v>246.9</v>
      </c>
      <c r="H8" s="145">
        <f>F8/G8-1</f>
        <v>5.1032806804374164E-2</v>
      </c>
      <c r="I8" s="134"/>
      <c r="J8" s="175">
        <v>255.7</v>
      </c>
      <c r="K8" s="175">
        <v>245.2</v>
      </c>
      <c r="L8" s="197">
        <f>J8/K8-1</f>
        <v>4.282218597063614E-2</v>
      </c>
      <c r="M8" s="216">
        <v>256.39999999999998</v>
      </c>
      <c r="N8" s="217">
        <v>239.4</v>
      </c>
      <c r="O8" s="197">
        <f>M8/N8-1</f>
        <v>7.1010860484544525E-2</v>
      </c>
      <c r="P8" s="199"/>
      <c r="Q8" s="175">
        <v>265.39999999999998</v>
      </c>
      <c r="R8" s="175">
        <v>262.8</v>
      </c>
      <c r="S8" s="145">
        <f>Q8/R8-1</f>
        <v>9.8934550989344672E-3</v>
      </c>
      <c r="T8" s="146">
        <v>265.8</v>
      </c>
      <c r="U8" s="147">
        <v>257.2</v>
      </c>
      <c r="V8" s="145">
        <f>T8/U8-1</f>
        <v>3.3437013996889586E-2</v>
      </c>
      <c r="W8" s="134"/>
      <c r="X8" s="110">
        <v>284.39999999999998</v>
      </c>
      <c r="Y8" s="110">
        <v>267.39999999999998</v>
      </c>
      <c r="Z8" s="145">
        <f>X8/Y8-1</f>
        <v>6.3575168287210104E-2</v>
      </c>
      <c r="AA8" s="146">
        <v>284.39999999999998</v>
      </c>
      <c r="AB8" s="147">
        <v>266.8</v>
      </c>
      <c r="AC8" s="145">
        <f>AA8/AB8-1</f>
        <v>6.5967016491754071E-2</v>
      </c>
      <c r="AE8" s="110">
        <v>222.7</v>
      </c>
      <c r="AF8" s="110">
        <v>212.5</v>
      </c>
      <c r="AG8" s="145">
        <f>AE8/AF8-1</f>
        <v>4.8000000000000043E-2</v>
      </c>
      <c r="AH8" s="146">
        <v>222.7</v>
      </c>
      <c r="AI8" s="147">
        <v>214.6</v>
      </c>
      <c r="AJ8" s="145">
        <f>AH8/AI8-1</f>
        <v>3.7744641192916983E-2</v>
      </c>
    </row>
    <row r="9" spans="1:40" ht="16.5" thickTop="1" thickBot="1" x14ac:dyDescent="0.25">
      <c r="B9" s="12" t="s">
        <v>124</v>
      </c>
      <c r="C9" s="175">
        <v>189.8</v>
      </c>
      <c r="D9" s="175">
        <v>184.8</v>
      </c>
      <c r="E9" s="145">
        <f>C9/D9-1</f>
        <v>2.7056277056277001E-2</v>
      </c>
      <c r="F9" s="175">
        <v>190.6</v>
      </c>
      <c r="G9" s="175">
        <v>183.6</v>
      </c>
      <c r="H9" s="145">
        <f>F9/G9-1</f>
        <v>3.8126361655773433E-2</v>
      </c>
      <c r="I9" s="134"/>
      <c r="J9" s="175">
        <v>183</v>
      </c>
      <c r="K9" s="175">
        <v>176.6</v>
      </c>
      <c r="L9" s="197">
        <f>J9/K9-1</f>
        <v>3.6240090600226482E-2</v>
      </c>
      <c r="M9" s="218">
        <v>185.2</v>
      </c>
      <c r="N9" s="219">
        <v>173.8</v>
      </c>
      <c r="O9" s="197">
        <f>M9/N9-1</f>
        <v>6.5592635212888162E-2</v>
      </c>
      <c r="P9" s="199"/>
      <c r="Q9" s="175">
        <v>214.6</v>
      </c>
      <c r="R9" s="175">
        <v>221.4</v>
      </c>
      <c r="S9" s="145">
        <f>Q9/R9-1</f>
        <v>-3.0713640469738124E-2</v>
      </c>
      <c r="T9" s="146">
        <v>215.8</v>
      </c>
      <c r="U9" s="147">
        <v>217.9</v>
      </c>
      <c r="V9" s="145">
        <f>T9/U9-1</f>
        <v>-9.6374483708122627E-3</v>
      </c>
      <c r="W9" s="134"/>
      <c r="X9" s="110">
        <v>226</v>
      </c>
      <c r="Y9" s="110">
        <v>215.3</v>
      </c>
      <c r="Z9" s="145">
        <f>X9/Y9-1</f>
        <v>4.9698095680445808E-2</v>
      </c>
      <c r="AA9" s="146">
        <v>226.1</v>
      </c>
      <c r="AB9" s="147">
        <v>214.9</v>
      </c>
      <c r="AC9" s="145">
        <f>AA9/AB9-1</f>
        <v>5.2117263843648232E-2</v>
      </c>
      <c r="AE9" s="110">
        <v>136</v>
      </c>
      <c r="AF9" s="110">
        <v>126.5</v>
      </c>
      <c r="AG9" s="145">
        <f>AE9/AF9-1</f>
        <v>7.5098814229249022E-2</v>
      </c>
      <c r="AH9" s="146">
        <v>136</v>
      </c>
      <c r="AI9" s="147">
        <v>128.5</v>
      </c>
      <c r="AJ9" s="145">
        <f>AH9/AI9-1</f>
        <v>5.8365758754863828E-2</v>
      </c>
    </row>
    <row r="10" spans="1:40" ht="16.5" thickTop="1" thickBot="1" x14ac:dyDescent="0.25">
      <c r="B10" s="35" t="s">
        <v>125</v>
      </c>
      <c r="C10" s="110"/>
      <c r="D10" s="175"/>
      <c r="E10" s="144"/>
      <c r="F10" s="146"/>
      <c r="G10" s="147"/>
      <c r="H10" s="144"/>
      <c r="I10" s="134"/>
      <c r="J10" s="175"/>
      <c r="K10" s="175"/>
      <c r="L10" s="159"/>
      <c r="M10" s="198"/>
      <c r="N10" s="199"/>
      <c r="O10" s="159"/>
      <c r="P10" s="199"/>
      <c r="Q10" s="175"/>
      <c r="R10" s="175"/>
      <c r="S10" s="144"/>
      <c r="T10" s="146"/>
      <c r="U10" s="147"/>
      <c r="V10" s="144"/>
      <c r="W10" s="134"/>
      <c r="X10" s="110"/>
      <c r="Y10" s="110"/>
      <c r="Z10" s="144"/>
      <c r="AA10" s="146"/>
      <c r="AB10" s="147"/>
      <c r="AC10" s="144"/>
      <c r="AE10" s="110"/>
      <c r="AF10" s="110"/>
      <c r="AG10" s="144"/>
      <c r="AH10" s="146"/>
      <c r="AI10" s="147"/>
      <c r="AJ10" s="144"/>
    </row>
    <row r="11" spans="1:40" ht="16.5" thickTop="1" thickBot="1" x14ac:dyDescent="0.25">
      <c r="B11" s="12" t="s">
        <v>122</v>
      </c>
      <c r="C11" s="114">
        <v>0.745</v>
      </c>
      <c r="D11" s="174">
        <v>0.75700000000000001</v>
      </c>
      <c r="E11" s="159" t="str">
        <f>(C11-D11)*100&amp; " p.p."</f>
        <v>-1,2 p.p.</v>
      </c>
      <c r="F11" s="114">
        <v>0.751</v>
      </c>
      <c r="G11" s="127">
        <v>0.76300000000000001</v>
      </c>
      <c r="H11" s="159" t="str">
        <f>(F11-G11)*100&amp; " p.p."</f>
        <v>-1,2 p.p.</v>
      </c>
      <c r="I11" s="133"/>
      <c r="J11" s="174">
        <v>0.73399999999999999</v>
      </c>
      <c r="K11" s="174">
        <v>0.745</v>
      </c>
      <c r="L11" s="176" t="s">
        <v>292</v>
      </c>
      <c r="M11" s="174">
        <v>0.753</v>
      </c>
      <c r="N11" s="196">
        <v>0.75600000000000001</v>
      </c>
      <c r="O11" s="176" t="s">
        <v>288</v>
      </c>
      <c r="P11" s="196"/>
      <c r="Q11" s="174">
        <v>0.81200000000000006</v>
      </c>
      <c r="R11" s="174">
        <v>0.84699999999999998</v>
      </c>
      <c r="S11" s="176" t="s">
        <v>264</v>
      </c>
      <c r="T11" s="114">
        <v>0.81799999999999995</v>
      </c>
      <c r="U11" s="127">
        <v>0.85799999999999998</v>
      </c>
      <c r="V11" s="159" t="str">
        <f>(T11-U11)*100&amp; " p.p."</f>
        <v>-4 p.p.</v>
      </c>
      <c r="W11" s="133"/>
      <c r="X11" s="114">
        <v>0.8</v>
      </c>
      <c r="Y11" s="114">
        <v>0.82</v>
      </c>
      <c r="Z11" s="176" t="s">
        <v>244</v>
      </c>
      <c r="AA11" s="114">
        <v>0.8</v>
      </c>
      <c r="AB11" s="127">
        <v>0.82099999999999995</v>
      </c>
      <c r="AC11" s="176" t="s">
        <v>238</v>
      </c>
      <c r="AE11" s="114">
        <v>0.63200000000000001</v>
      </c>
      <c r="AF11" s="114">
        <v>0.61599999999999999</v>
      </c>
      <c r="AG11" s="159" t="str">
        <f>(AE11-AF11)*100&amp; " p.p."</f>
        <v>1,6 p.p.</v>
      </c>
      <c r="AH11" s="114">
        <v>0.63200000000000001</v>
      </c>
      <c r="AI11" s="127">
        <v>0.61899999999999999</v>
      </c>
      <c r="AJ11" s="159" t="str">
        <f>(AH11-AI11)*100&amp; " p.p."</f>
        <v>1,3 p.p.</v>
      </c>
      <c r="AK11" s="150"/>
      <c r="AL11" s="150"/>
      <c r="AM11" s="150"/>
      <c r="AN11" s="150"/>
    </row>
    <row r="12" spans="1:40" ht="16.5" thickTop="1" thickBot="1" x14ac:dyDescent="0.25">
      <c r="B12" s="12" t="s">
        <v>123</v>
      </c>
      <c r="C12" s="175">
        <v>186.9</v>
      </c>
      <c r="D12" s="175">
        <v>178.2</v>
      </c>
      <c r="E12" s="145">
        <f>C12/D12-1</f>
        <v>4.8821548821548877E-2</v>
      </c>
      <c r="F12" s="209">
        <v>187</v>
      </c>
      <c r="G12" s="33">
        <v>180.1</v>
      </c>
      <c r="H12" s="145">
        <f>F12/G12-1</f>
        <v>3.8312048861743442E-2</v>
      </c>
      <c r="I12" s="134"/>
      <c r="J12" s="213">
        <v>187.6</v>
      </c>
      <c r="K12" s="175">
        <v>176.8</v>
      </c>
      <c r="L12" s="197">
        <f>J12/K12-1</f>
        <v>6.1085972850678738E-2</v>
      </c>
      <c r="M12" s="220">
        <v>188</v>
      </c>
      <c r="N12" s="217">
        <v>178.4</v>
      </c>
      <c r="O12" s="197">
        <f>M12/N12-1</f>
        <v>5.3811659192825045E-2</v>
      </c>
      <c r="P12" s="199"/>
      <c r="Q12" s="175">
        <v>196.1</v>
      </c>
      <c r="R12" s="175">
        <v>188.3</v>
      </c>
      <c r="S12" s="145">
        <f>Q12/R12-1</f>
        <v>4.1423260754115621E-2</v>
      </c>
      <c r="T12" s="146">
        <v>196.1</v>
      </c>
      <c r="U12" s="147">
        <v>191.3</v>
      </c>
      <c r="V12" s="145">
        <f>T12/U12-1</f>
        <v>2.5091479351803336E-2</v>
      </c>
      <c r="W12" s="134"/>
      <c r="X12" s="110">
        <v>203.2</v>
      </c>
      <c r="Y12" s="110">
        <v>192.3</v>
      </c>
      <c r="Z12" s="145">
        <f>X12/Y12-1</f>
        <v>5.6682267290691479E-2</v>
      </c>
      <c r="AA12" s="146">
        <v>203.2</v>
      </c>
      <c r="AB12" s="147">
        <v>194</v>
      </c>
      <c r="AC12" s="145">
        <f>AA12/AB12-1</f>
        <v>4.7422680412370966E-2</v>
      </c>
      <c r="AE12" s="110">
        <v>153.19999999999999</v>
      </c>
      <c r="AF12" s="110">
        <v>147.4</v>
      </c>
      <c r="AG12" s="145">
        <f>AE12/AF12-1</f>
        <v>3.9348710990501967E-2</v>
      </c>
      <c r="AH12" s="146">
        <v>153.19999999999999</v>
      </c>
      <c r="AI12" s="147">
        <v>148.30000000000001</v>
      </c>
      <c r="AJ12" s="145">
        <f>AH12/AI12-1</f>
        <v>3.3041132838840026E-2</v>
      </c>
    </row>
    <row r="13" spans="1:40" ht="16.5" thickTop="1" thickBot="1" x14ac:dyDescent="0.25">
      <c r="B13" s="12" t="s">
        <v>124</v>
      </c>
      <c r="C13" s="175">
        <v>139.19999999999999</v>
      </c>
      <c r="D13" s="175">
        <v>135</v>
      </c>
      <c r="E13" s="145">
        <f>C13/D13-1</f>
        <v>3.1111111111111089E-2</v>
      </c>
      <c r="F13" s="210">
        <v>140.4</v>
      </c>
      <c r="G13" s="211">
        <v>137.5</v>
      </c>
      <c r="H13" s="145">
        <f>F13/G13-1</f>
        <v>2.1090909090909049E-2</v>
      </c>
      <c r="I13" s="134"/>
      <c r="J13" s="214">
        <v>137.80000000000001</v>
      </c>
      <c r="K13" s="175">
        <v>131.69999999999999</v>
      </c>
      <c r="L13" s="197">
        <f>J13/K13-1</f>
        <v>4.6317388003037419E-2</v>
      </c>
      <c r="M13" s="218">
        <v>141.6</v>
      </c>
      <c r="N13" s="219">
        <v>134.9</v>
      </c>
      <c r="O13" s="197">
        <f>M13/N13-1</f>
        <v>4.9666419570051801E-2</v>
      </c>
      <c r="P13" s="199"/>
      <c r="Q13" s="175">
        <v>159.30000000000001</v>
      </c>
      <c r="R13" s="175">
        <v>159.5</v>
      </c>
      <c r="S13" s="145">
        <f>Q13/R13-1</f>
        <v>-1.2539184952977678E-3</v>
      </c>
      <c r="T13" s="146">
        <v>160.4</v>
      </c>
      <c r="U13" s="147">
        <v>164</v>
      </c>
      <c r="V13" s="145">
        <f>T13/U13-1</f>
        <v>-2.1951219512195141E-2</v>
      </c>
      <c r="W13" s="134"/>
      <c r="X13" s="110">
        <v>162.5</v>
      </c>
      <c r="Y13" s="110">
        <v>157.6</v>
      </c>
      <c r="Z13" s="145">
        <f>X13/Y13-1</f>
        <v>3.1091370558375742E-2</v>
      </c>
      <c r="AA13" s="146">
        <v>162.5</v>
      </c>
      <c r="AB13" s="147">
        <v>159.4</v>
      </c>
      <c r="AC13" s="145">
        <f>AA13/AB13-1</f>
        <v>1.9447929736511993E-2</v>
      </c>
      <c r="AE13" s="110">
        <v>96.8</v>
      </c>
      <c r="AF13" s="110">
        <v>90.7</v>
      </c>
      <c r="AG13" s="145">
        <f>AE13/AF13-1</f>
        <v>6.725468577728777E-2</v>
      </c>
      <c r="AH13" s="146">
        <v>96.8</v>
      </c>
      <c r="AI13" s="147">
        <v>91.7</v>
      </c>
      <c r="AJ13" s="145">
        <f>AH13/AI13-1</f>
        <v>5.5616139585605184E-2</v>
      </c>
    </row>
    <row r="14" spans="1:40" ht="16.5" thickTop="1" thickBot="1" x14ac:dyDescent="0.25">
      <c r="B14" s="35" t="s">
        <v>126</v>
      </c>
      <c r="C14" s="110"/>
      <c r="D14" s="175"/>
      <c r="E14" s="148"/>
      <c r="F14" s="146"/>
      <c r="G14" s="147"/>
      <c r="H14" s="148"/>
      <c r="I14" s="134"/>
      <c r="J14" s="175"/>
      <c r="K14" s="175"/>
      <c r="L14" s="200"/>
      <c r="M14" s="198"/>
      <c r="N14" s="199"/>
      <c r="O14" s="200"/>
      <c r="P14" s="199"/>
      <c r="Q14" s="175"/>
      <c r="R14" s="175"/>
      <c r="S14" s="148"/>
      <c r="T14" s="146"/>
      <c r="U14" s="147"/>
      <c r="V14" s="148"/>
      <c r="W14" s="134"/>
      <c r="X14" s="110"/>
      <c r="Y14" s="110"/>
      <c r="Z14" s="148"/>
      <c r="AA14" s="146"/>
      <c r="AB14" s="147"/>
      <c r="AC14" s="148"/>
      <c r="AE14" s="110"/>
      <c r="AF14" s="110"/>
      <c r="AG14" s="148"/>
      <c r="AH14" s="146"/>
      <c r="AI14" s="147"/>
      <c r="AJ14" s="148"/>
    </row>
    <row r="15" spans="1:40" ht="16.5" thickTop="1" thickBot="1" x14ac:dyDescent="0.25">
      <c r="B15" s="12" t="s">
        <v>122</v>
      </c>
      <c r="C15" s="114">
        <v>0.72499999999999998</v>
      </c>
      <c r="D15" s="174">
        <v>0.73199999999999998</v>
      </c>
      <c r="E15" s="176" t="s">
        <v>291</v>
      </c>
      <c r="F15" s="114">
        <v>0.72599999999999998</v>
      </c>
      <c r="G15" s="127">
        <v>0.73299999999999998</v>
      </c>
      <c r="H15" s="176" t="s">
        <v>291</v>
      </c>
      <c r="I15" s="133"/>
      <c r="J15" s="174">
        <v>0.70599999999999996</v>
      </c>
      <c r="K15" s="174">
        <v>0.70799999999999996</v>
      </c>
      <c r="L15" s="176" t="s">
        <v>237</v>
      </c>
      <c r="M15" s="174">
        <v>0.70599999999999996</v>
      </c>
      <c r="N15" s="196">
        <v>0.71</v>
      </c>
      <c r="O15" s="176" t="s">
        <v>306</v>
      </c>
      <c r="P15" s="196"/>
      <c r="Q15" s="174">
        <v>0.80600000000000005</v>
      </c>
      <c r="R15" s="174">
        <v>0.84</v>
      </c>
      <c r="S15" s="176" t="s">
        <v>265</v>
      </c>
      <c r="T15" s="114">
        <v>0.80800000000000005</v>
      </c>
      <c r="U15" s="127">
        <v>0.84199999999999997</v>
      </c>
      <c r="V15" s="176" t="s">
        <v>265</v>
      </c>
      <c r="W15" s="133"/>
      <c r="X15" s="114">
        <v>0.79200000000000004</v>
      </c>
      <c r="Y15" s="114">
        <v>0.79700000000000004</v>
      </c>
      <c r="Z15" s="176" t="s">
        <v>239</v>
      </c>
      <c r="AA15" s="114">
        <v>0.79200000000000004</v>
      </c>
      <c r="AB15" s="127">
        <v>0.79700000000000004</v>
      </c>
      <c r="AC15" s="176" t="s">
        <v>239</v>
      </c>
      <c r="AE15" s="114">
        <v>0.59899999999999998</v>
      </c>
      <c r="AF15" s="114">
        <v>0.58499999999999996</v>
      </c>
      <c r="AG15" s="159" t="str">
        <f>(AE15-AF15)*100&amp; " p.p."</f>
        <v>1,4 p.p.</v>
      </c>
      <c r="AH15" s="114">
        <v>0.59899999999999998</v>
      </c>
      <c r="AI15" s="127">
        <v>0.58899999999999997</v>
      </c>
      <c r="AJ15" s="159" t="s">
        <v>182</v>
      </c>
      <c r="AK15" s="150"/>
      <c r="AL15" s="150"/>
      <c r="AM15" s="150"/>
      <c r="AN15" s="150"/>
    </row>
    <row r="16" spans="1:40" ht="16.5" thickTop="1" thickBot="1" x14ac:dyDescent="0.25">
      <c r="B16" s="12" t="s">
        <v>123</v>
      </c>
      <c r="C16" s="175">
        <v>299.39999999999998</v>
      </c>
      <c r="D16" s="175">
        <v>288.7</v>
      </c>
      <c r="E16" s="145">
        <f>C16/D16-1</f>
        <v>3.7062694838933208E-2</v>
      </c>
      <c r="F16" s="212">
        <v>299.8</v>
      </c>
      <c r="G16" s="33">
        <v>284.10000000000002</v>
      </c>
      <c r="H16" s="145">
        <f>F16/G16-1</f>
        <v>5.5262231608588452E-2</v>
      </c>
      <c r="I16" s="134"/>
      <c r="J16" s="213">
        <v>294.89999999999998</v>
      </c>
      <c r="K16" s="175">
        <v>283.3</v>
      </c>
      <c r="L16" s="197">
        <f>J16/K16-1</f>
        <v>4.0945993646311241E-2</v>
      </c>
      <c r="M16" s="216">
        <v>295.3</v>
      </c>
      <c r="N16" s="229">
        <v>274</v>
      </c>
      <c r="O16" s="197">
        <f>M16/N16-1</f>
        <v>7.773722627737234E-2</v>
      </c>
      <c r="P16" s="199"/>
      <c r="Q16" s="175">
        <v>303.5</v>
      </c>
      <c r="R16" s="175">
        <v>303</v>
      </c>
      <c r="S16" s="145">
        <f>Q16/R16-1</f>
        <v>1.6501650165017256E-3</v>
      </c>
      <c r="T16" s="146">
        <v>304.10000000000002</v>
      </c>
      <c r="U16" s="147">
        <v>293.60000000000002</v>
      </c>
      <c r="V16" s="145">
        <f>T16/U16-1</f>
        <v>3.5762942779291595E-2</v>
      </c>
      <c r="W16" s="134"/>
      <c r="X16" s="110">
        <v>328.6</v>
      </c>
      <c r="Y16" s="110">
        <v>308.7</v>
      </c>
      <c r="Z16" s="145">
        <f>X16/Y16-1</f>
        <v>6.4463880790411432E-2</v>
      </c>
      <c r="AA16" s="146">
        <v>328.7</v>
      </c>
      <c r="AB16" s="147">
        <v>307.39999999999998</v>
      </c>
      <c r="AC16" s="145">
        <f>AA16/AB16-1</f>
        <v>6.9290826284970741E-2</v>
      </c>
      <c r="AE16" s="110">
        <v>261.5</v>
      </c>
      <c r="AF16" s="110">
        <v>248.1</v>
      </c>
      <c r="AG16" s="145">
        <f>AE16/AF16-1</f>
        <v>5.4010479645304255E-2</v>
      </c>
      <c r="AH16" s="146">
        <v>261.5</v>
      </c>
      <c r="AI16" s="147">
        <v>251.4</v>
      </c>
      <c r="AJ16" s="145">
        <f>AH16/AI16-1</f>
        <v>4.0175019888623709E-2</v>
      </c>
    </row>
    <row r="17" spans="2:40" ht="16.5" thickTop="1" thickBot="1" x14ac:dyDescent="0.25">
      <c r="B17" s="12" t="s">
        <v>124</v>
      </c>
      <c r="C17" s="175">
        <v>217.1</v>
      </c>
      <c r="D17" s="175">
        <v>211.2</v>
      </c>
      <c r="E17" s="145">
        <f>C17/D17-1</f>
        <v>2.7935606060606188E-2</v>
      </c>
      <c r="F17" s="210">
        <v>217.5</v>
      </c>
      <c r="G17" s="211">
        <v>208.3</v>
      </c>
      <c r="H17" s="145">
        <f>F17/G17-1</f>
        <v>4.4167066730676829E-2</v>
      </c>
      <c r="I17" s="134"/>
      <c r="J17" s="215">
        <v>208</v>
      </c>
      <c r="K17" s="175">
        <v>200.4</v>
      </c>
      <c r="L17" s="197">
        <f>J17/K17-1</f>
        <v>3.7924151696606678E-2</v>
      </c>
      <c r="M17" s="218">
        <v>208.5</v>
      </c>
      <c r="N17" s="219">
        <v>194.5</v>
      </c>
      <c r="O17" s="197">
        <f>M17/N17-1</f>
        <v>7.1979434447300816E-2</v>
      </c>
      <c r="P17" s="199"/>
      <c r="Q17" s="175">
        <v>244.7</v>
      </c>
      <c r="R17" s="175">
        <v>254.5</v>
      </c>
      <c r="S17" s="145">
        <f>Q17/R17-1</f>
        <v>-3.8506876227897835E-2</v>
      </c>
      <c r="T17" s="146">
        <v>245.8</v>
      </c>
      <c r="U17" s="147">
        <v>247.1</v>
      </c>
      <c r="V17" s="145">
        <f>T17/U17-1</f>
        <v>-5.2610279239173607E-3</v>
      </c>
      <c r="W17" s="134"/>
      <c r="X17" s="110">
        <v>260.2</v>
      </c>
      <c r="Y17" s="110">
        <v>246.1</v>
      </c>
      <c r="Z17" s="145">
        <f>X17/Y17-1</f>
        <v>5.7293783015034627E-2</v>
      </c>
      <c r="AA17" s="146">
        <v>260.39999999999998</v>
      </c>
      <c r="AB17" s="147">
        <v>244.9</v>
      </c>
      <c r="AC17" s="145">
        <f>AA17/AB17-1</f>
        <v>6.3291139240506222E-2</v>
      </c>
      <c r="AE17" s="110">
        <v>156.69999999999999</v>
      </c>
      <c r="AF17" s="110">
        <v>145</v>
      </c>
      <c r="AG17" s="145">
        <f>AE17/AF17-1</f>
        <v>8.0689655172413666E-2</v>
      </c>
      <c r="AH17" s="146">
        <v>156.69999999999999</v>
      </c>
      <c r="AI17" s="147">
        <v>147.9</v>
      </c>
      <c r="AJ17" s="145">
        <f>AH17/AI17-1</f>
        <v>5.9499661933738901E-2</v>
      </c>
    </row>
    <row r="18" spans="2:40" ht="17.100000000000001" customHeight="1" thickTop="1" x14ac:dyDescent="0.2">
      <c r="B18" s="36"/>
      <c r="I18" s="134"/>
      <c r="J18" s="2"/>
      <c r="K18" s="2"/>
      <c r="L18" s="2"/>
      <c r="M18" s="2"/>
      <c r="N18" s="2"/>
      <c r="O18" s="2"/>
      <c r="P18" s="185"/>
      <c r="W18" s="134"/>
    </row>
    <row r="19" spans="2:40" ht="15.75" thickBot="1" x14ac:dyDescent="0.25">
      <c r="B19" s="23"/>
      <c r="I19" s="134"/>
      <c r="J19" s="2"/>
      <c r="K19" s="2"/>
      <c r="L19" s="2"/>
      <c r="M19" s="2"/>
      <c r="N19" s="2"/>
      <c r="O19" s="2"/>
      <c r="P19" s="185"/>
      <c r="W19" s="134"/>
    </row>
    <row r="20" spans="2:40" ht="22.5" customHeight="1" thickTop="1" thickBot="1" x14ac:dyDescent="0.25">
      <c r="B20" s="263" t="s">
        <v>145</v>
      </c>
      <c r="C20" s="191" t="s">
        <v>282</v>
      </c>
      <c r="D20" s="191" t="s">
        <v>280</v>
      </c>
      <c r="E20" s="259" t="s">
        <v>169</v>
      </c>
      <c r="F20" s="191" t="s">
        <v>282</v>
      </c>
      <c r="G20" s="191" t="s">
        <v>280</v>
      </c>
      <c r="H20" s="259" t="s">
        <v>169</v>
      </c>
      <c r="I20" s="134"/>
      <c r="J20" s="191" t="s">
        <v>283</v>
      </c>
      <c r="K20" s="191" t="s">
        <v>281</v>
      </c>
      <c r="L20" s="259" t="s">
        <v>169</v>
      </c>
      <c r="M20" s="191" t="s">
        <v>283</v>
      </c>
      <c r="N20" s="191" t="s">
        <v>281</v>
      </c>
      <c r="O20" s="259" t="s">
        <v>169</v>
      </c>
      <c r="P20" s="202"/>
      <c r="Q20" s="179" t="s">
        <v>256</v>
      </c>
      <c r="R20" s="179" t="s">
        <v>257</v>
      </c>
      <c r="S20" s="259" t="s">
        <v>169</v>
      </c>
      <c r="T20" s="179" t="s">
        <v>256</v>
      </c>
      <c r="U20" s="179" t="s">
        <v>257</v>
      </c>
      <c r="V20" s="259" t="s">
        <v>169</v>
      </c>
      <c r="W20" s="134"/>
      <c r="X20" s="173" t="s">
        <v>224</v>
      </c>
      <c r="Y20" s="173" t="s">
        <v>225</v>
      </c>
      <c r="Z20" s="259" t="s">
        <v>169</v>
      </c>
      <c r="AA20" s="173" t="s">
        <v>224</v>
      </c>
      <c r="AB20" s="173" t="s">
        <v>225</v>
      </c>
      <c r="AC20" s="259" t="s">
        <v>169</v>
      </c>
      <c r="AE20" s="173" t="s">
        <v>197</v>
      </c>
      <c r="AF20" s="173" t="s">
        <v>175</v>
      </c>
      <c r="AG20" s="259" t="s">
        <v>169</v>
      </c>
      <c r="AH20" s="173" t="s">
        <v>197</v>
      </c>
      <c r="AI20" s="173" t="s">
        <v>175</v>
      </c>
      <c r="AJ20" s="259" t="s">
        <v>169</v>
      </c>
    </row>
    <row r="21" spans="2:40" ht="22.5" customHeight="1" thickTop="1" thickBot="1" x14ac:dyDescent="0.25">
      <c r="B21" s="264"/>
      <c r="C21" s="244" t="s">
        <v>170</v>
      </c>
      <c r="D21" s="256"/>
      <c r="E21" s="260"/>
      <c r="F21" s="244" t="s">
        <v>171</v>
      </c>
      <c r="G21" s="256"/>
      <c r="H21" s="260"/>
      <c r="I21" s="134"/>
      <c r="J21" s="244" t="s">
        <v>170</v>
      </c>
      <c r="K21" s="256"/>
      <c r="L21" s="260"/>
      <c r="M21" s="244" t="s">
        <v>171</v>
      </c>
      <c r="N21" s="256"/>
      <c r="O21" s="260"/>
      <c r="P21" s="203"/>
      <c r="Q21" s="244" t="s">
        <v>170</v>
      </c>
      <c r="R21" s="256"/>
      <c r="S21" s="260"/>
      <c r="T21" s="244" t="s">
        <v>171</v>
      </c>
      <c r="U21" s="256"/>
      <c r="V21" s="260"/>
      <c r="W21" s="134"/>
      <c r="X21" s="244" t="s">
        <v>170</v>
      </c>
      <c r="Y21" s="256"/>
      <c r="Z21" s="260"/>
      <c r="AA21" s="244" t="s">
        <v>171</v>
      </c>
      <c r="AB21" s="256"/>
      <c r="AC21" s="260"/>
      <c r="AE21" s="244" t="s">
        <v>170</v>
      </c>
      <c r="AF21" s="256"/>
      <c r="AG21" s="260"/>
      <c r="AH21" s="244" t="s">
        <v>171</v>
      </c>
      <c r="AI21" s="256"/>
      <c r="AJ21" s="260"/>
    </row>
    <row r="22" spans="2:40" ht="16.5" thickTop="1" thickBot="1" x14ac:dyDescent="0.25">
      <c r="B22" s="31" t="s">
        <v>104</v>
      </c>
      <c r="C22" s="32"/>
      <c r="D22" s="32"/>
      <c r="E22" s="33"/>
      <c r="F22" s="33"/>
      <c r="G22" s="33"/>
      <c r="H22" s="33"/>
      <c r="I22" s="134"/>
      <c r="J22" s="32"/>
      <c r="K22" s="32"/>
      <c r="L22" s="33"/>
      <c r="M22" s="33"/>
      <c r="N22" s="33"/>
      <c r="O22" s="33"/>
      <c r="P22" s="195"/>
      <c r="Q22" s="183"/>
      <c r="R22" s="183"/>
      <c r="S22" s="183"/>
      <c r="T22" s="183"/>
      <c r="U22" s="183"/>
      <c r="V22" s="183"/>
      <c r="W22" s="134"/>
      <c r="X22" s="32"/>
      <c r="Y22" s="32"/>
      <c r="Z22" s="33"/>
      <c r="AA22" s="33"/>
      <c r="AB22" s="33"/>
      <c r="AC22" s="33"/>
      <c r="AE22" s="32"/>
      <c r="AF22" s="32"/>
      <c r="AG22" s="33"/>
      <c r="AH22" s="33"/>
      <c r="AI22" s="33"/>
      <c r="AJ22" s="33"/>
    </row>
    <row r="23" spans="2:40" ht="16.5" thickTop="1" thickBot="1" x14ac:dyDescent="0.25">
      <c r="B23" s="12" t="s">
        <v>122</v>
      </c>
      <c r="C23" s="114">
        <v>0.71399999999999997</v>
      </c>
      <c r="D23" s="174">
        <v>0.72299999999999998</v>
      </c>
      <c r="E23" s="176" t="s">
        <v>267</v>
      </c>
      <c r="F23" s="114">
        <v>0.71499999999999997</v>
      </c>
      <c r="G23" s="114">
        <v>0.72799999999999998</v>
      </c>
      <c r="H23" s="159" t="str">
        <f>(F23-G23)*100&amp; " p.p."</f>
        <v>-1,3 p.p.</v>
      </c>
      <c r="I23" s="133"/>
      <c r="J23" s="174">
        <v>0.69699999999999995</v>
      </c>
      <c r="K23" s="174">
        <v>0.70399999999999996</v>
      </c>
      <c r="L23" s="176" t="s">
        <v>291</v>
      </c>
      <c r="M23" s="174">
        <v>0.70099999999999996</v>
      </c>
      <c r="N23" s="174">
        <v>0.70899999999999996</v>
      </c>
      <c r="O23" s="176" t="s">
        <v>266</v>
      </c>
      <c r="P23" s="174"/>
      <c r="Q23" s="184">
        <v>0.77900000000000003</v>
      </c>
      <c r="R23" s="174">
        <v>0.82199999999999995</v>
      </c>
      <c r="S23" s="176" t="s">
        <v>269</v>
      </c>
      <c r="T23" s="114">
        <v>0.77900000000000003</v>
      </c>
      <c r="U23" s="114">
        <v>0.82599999999999996</v>
      </c>
      <c r="V23" s="176" t="s">
        <v>270</v>
      </c>
      <c r="W23" s="133"/>
      <c r="X23" s="114">
        <v>0.77</v>
      </c>
      <c r="Y23" s="114">
        <v>0.77200000000000002</v>
      </c>
      <c r="Z23" s="176" t="s">
        <v>237</v>
      </c>
      <c r="AA23" s="114">
        <v>0.77</v>
      </c>
      <c r="AB23" s="114">
        <v>0.77200000000000002</v>
      </c>
      <c r="AC23" s="176" t="s">
        <v>237</v>
      </c>
      <c r="AE23" s="114">
        <v>0.61</v>
      </c>
      <c r="AF23" s="114">
        <v>0.59599999999999997</v>
      </c>
      <c r="AG23" s="159" t="str">
        <f>(AE23-AF23)*100&amp; " p.p."</f>
        <v>1,4 p.p.</v>
      </c>
      <c r="AH23" s="114">
        <v>0.61</v>
      </c>
      <c r="AI23" s="114">
        <v>0.60199999999999998</v>
      </c>
      <c r="AJ23" s="160" t="s">
        <v>204</v>
      </c>
      <c r="AK23" s="150"/>
      <c r="AL23" s="150"/>
      <c r="AM23" s="150"/>
      <c r="AN23" s="150"/>
    </row>
    <row r="24" spans="2:40" ht="16.5" thickTop="1" thickBot="1" x14ac:dyDescent="0.25">
      <c r="B24" s="12" t="s">
        <v>123</v>
      </c>
      <c r="C24" s="175">
        <v>252.2</v>
      </c>
      <c r="D24" s="175">
        <v>238.6</v>
      </c>
      <c r="E24" s="145">
        <f t="shared" ref="E24:E25" si="0">C24/D24-1</f>
        <v>5.6999161777032681E-2</v>
      </c>
      <c r="F24" s="212">
        <v>252.2</v>
      </c>
      <c r="G24" s="33">
        <v>241.9</v>
      </c>
      <c r="H24" s="145">
        <f t="shared" ref="H24:H25" si="1">F24/G24-1</f>
        <v>4.2579578338156177E-2</v>
      </c>
      <c r="I24" s="134"/>
      <c r="J24" s="213">
        <v>250.8</v>
      </c>
      <c r="K24" s="175">
        <v>235.2</v>
      </c>
      <c r="L24" s="197">
        <f t="shared" ref="L24:L25" si="2">J24/K24-1</f>
        <v>6.6326530612244916E-2</v>
      </c>
      <c r="M24" s="220">
        <v>251</v>
      </c>
      <c r="N24" s="217">
        <v>237.2</v>
      </c>
      <c r="O24" s="197">
        <f t="shared" ref="O24:O25" si="3">M24/N24-1</f>
        <v>5.817875210792578E-2</v>
      </c>
      <c r="P24" s="198"/>
      <c r="Q24" s="175">
        <v>258</v>
      </c>
      <c r="R24" s="175">
        <v>245.5</v>
      </c>
      <c r="S24" s="145">
        <f t="shared" ref="S24:S25" si="4">Q24/R24-1</f>
        <v>5.0916496945010215E-2</v>
      </c>
      <c r="T24" s="146">
        <v>258</v>
      </c>
      <c r="U24" s="146">
        <v>249.6</v>
      </c>
      <c r="V24" s="145">
        <f t="shared" ref="V24:V25" si="5">T24/U24-1</f>
        <v>3.3653846153846256E-2</v>
      </c>
      <c r="W24" s="134"/>
      <c r="X24" s="110">
        <v>273.39999999999998</v>
      </c>
      <c r="Y24" s="110">
        <v>255.9</v>
      </c>
      <c r="Z24" s="145">
        <f t="shared" ref="Z24:Z25" si="6">X24/Y24-1</f>
        <v>6.8386088315748328E-2</v>
      </c>
      <c r="AA24" s="146">
        <v>273.39999999999998</v>
      </c>
      <c r="AB24" s="146">
        <v>258.89999999999998</v>
      </c>
      <c r="AC24" s="145">
        <f t="shared" ref="AC24:AC25" si="7">AA24/AB24-1</f>
        <v>5.6006179992275085E-2</v>
      </c>
      <c r="AE24" s="110">
        <v>219.1</v>
      </c>
      <c r="AF24" s="110">
        <v>211.5</v>
      </c>
      <c r="AG24" s="145">
        <f t="shared" ref="AG24:AG25" si="8">AE24/AF24-1</f>
        <v>3.5933806146572156E-2</v>
      </c>
      <c r="AH24" s="146">
        <v>219.1</v>
      </c>
      <c r="AI24" s="146">
        <v>214.6</v>
      </c>
      <c r="AJ24" s="145">
        <f t="shared" ref="AJ24:AJ25" si="9">AH24/AI24-1</f>
        <v>2.0969245107176127E-2</v>
      </c>
    </row>
    <row r="25" spans="2:40" ht="16.5" thickTop="1" thickBot="1" x14ac:dyDescent="0.25">
      <c r="B25" s="12" t="s">
        <v>124</v>
      </c>
      <c r="C25" s="175">
        <v>180.1</v>
      </c>
      <c r="D25" s="175">
        <v>172.5</v>
      </c>
      <c r="E25" s="145">
        <f t="shared" si="0"/>
        <v>4.4057971014492825E-2</v>
      </c>
      <c r="F25" s="210">
        <v>180.4</v>
      </c>
      <c r="G25" s="111">
        <v>176</v>
      </c>
      <c r="H25" s="145">
        <f t="shared" si="1"/>
        <v>2.5000000000000133E-2</v>
      </c>
      <c r="I25" s="134"/>
      <c r="J25" s="214">
        <v>174.9</v>
      </c>
      <c r="K25" s="175">
        <v>165.7</v>
      </c>
      <c r="L25" s="197">
        <f t="shared" si="2"/>
        <v>5.5522027761014003E-2</v>
      </c>
      <c r="M25" s="218">
        <v>175.9</v>
      </c>
      <c r="N25" s="219">
        <v>168.3</v>
      </c>
      <c r="O25" s="197">
        <f t="shared" si="3"/>
        <v>4.5157456922162664E-2</v>
      </c>
      <c r="P25" s="198"/>
      <c r="Q25" s="175">
        <v>200.9</v>
      </c>
      <c r="R25" s="175">
        <v>201.9</v>
      </c>
      <c r="S25" s="145">
        <f t="shared" si="4"/>
        <v>-4.9529470034670453E-3</v>
      </c>
      <c r="T25" s="146">
        <v>200.9</v>
      </c>
      <c r="U25" s="146">
        <v>206.2</v>
      </c>
      <c r="V25" s="145">
        <f t="shared" si="5"/>
        <v>-2.5703200775945567E-2</v>
      </c>
      <c r="W25" s="134"/>
      <c r="X25" s="110">
        <v>210.5</v>
      </c>
      <c r="Y25" s="110">
        <v>197.5</v>
      </c>
      <c r="Z25" s="145">
        <f t="shared" si="6"/>
        <v>6.5822784810126489E-2</v>
      </c>
      <c r="AA25" s="146">
        <v>210.5</v>
      </c>
      <c r="AB25" s="146">
        <v>199.8</v>
      </c>
      <c r="AC25" s="145">
        <f t="shared" si="7"/>
        <v>5.3553553553553401E-2</v>
      </c>
      <c r="AE25" s="110">
        <v>133.69999999999999</v>
      </c>
      <c r="AF25" s="110">
        <v>126.1</v>
      </c>
      <c r="AG25" s="145">
        <f t="shared" si="8"/>
        <v>6.0269627279936566E-2</v>
      </c>
      <c r="AH25" s="146">
        <v>133.69999999999999</v>
      </c>
      <c r="AI25" s="146">
        <v>129.19999999999999</v>
      </c>
      <c r="AJ25" s="145">
        <f t="shared" si="9"/>
        <v>3.482972136222906E-2</v>
      </c>
    </row>
    <row r="26" spans="2:40" ht="16.5" thickTop="1" thickBot="1" x14ac:dyDescent="0.25">
      <c r="B26" s="35" t="s">
        <v>105</v>
      </c>
      <c r="C26" s="110"/>
      <c r="D26" s="175"/>
      <c r="E26" s="144"/>
      <c r="F26" s="146"/>
      <c r="G26" s="146"/>
      <c r="H26" s="144"/>
      <c r="I26" s="134"/>
      <c r="J26" s="175"/>
      <c r="K26" s="175"/>
      <c r="L26" s="159"/>
      <c r="M26" s="198"/>
      <c r="N26" s="198"/>
      <c r="O26" s="159"/>
      <c r="P26" s="198"/>
      <c r="Q26" s="175"/>
      <c r="R26" s="175"/>
      <c r="S26" s="144"/>
      <c r="T26" s="146"/>
      <c r="U26" s="146"/>
      <c r="V26" s="144"/>
      <c r="W26" s="134"/>
      <c r="X26" s="110"/>
      <c r="Y26" s="110"/>
      <c r="Z26" s="144"/>
      <c r="AA26" s="146"/>
      <c r="AB26" s="146"/>
      <c r="AC26" s="144"/>
      <c r="AE26" s="110"/>
      <c r="AF26" s="110"/>
      <c r="AG26" s="144"/>
      <c r="AH26" s="146"/>
      <c r="AI26" s="146"/>
      <c r="AJ26" s="144"/>
    </row>
    <row r="27" spans="2:40" ht="16.5" thickTop="1" thickBot="1" x14ac:dyDescent="0.25">
      <c r="B27" s="12" t="s">
        <v>122</v>
      </c>
      <c r="C27" s="114">
        <v>0.77100000000000002</v>
      </c>
      <c r="D27" s="174">
        <v>0.76</v>
      </c>
      <c r="E27" s="159" t="str">
        <f>(C27-D27)*100&amp; " p.p."</f>
        <v>1,1 p.p.</v>
      </c>
      <c r="F27" s="114">
        <v>0.77200000000000002</v>
      </c>
      <c r="G27" s="114">
        <v>0.75900000000000001</v>
      </c>
      <c r="H27" s="176" t="s">
        <v>308</v>
      </c>
      <c r="I27" s="133"/>
      <c r="J27" s="174">
        <v>0.76200000000000001</v>
      </c>
      <c r="K27" s="174">
        <v>0.72899999999999998</v>
      </c>
      <c r="L27" s="176" t="s">
        <v>310</v>
      </c>
      <c r="M27" s="174">
        <v>0.76200000000000001</v>
      </c>
      <c r="N27" s="174">
        <v>0.73299999999999998</v>
      </c>
      <c r="O27" s="176" t="s">
        <v>246</v>
      </c>
      <c r="P27" s="174"/>
      <c r="Q27" s="174">
        <v>0.90500000000000003</v>
      </c>
      <c r="R27" s="174">
        <v>0.88400000000000001</v>
      </c>
      <c r="S27" s="159" t="str">
        <f>(Q27-R27)*100&amp; " p.p."</f>
        <v>2,1 p.p.</v>
      </c>
      <c r="T27" s="114">
        <v>0.90500000000000003</v>
      </c>
      <c r="U27" s="114">
        <v>0.89400000000000002</v>
      </c>
      <c r="V27" s="159" t="str">
        <f>(T27-U27)*100&amp; " p.p."</f>
        <v>1,1 p.p.</v>
      </c>
      <c r="W27" s="133"/>
      <c r="X27" s="114">
        <v>0.85299999999999998</v>
      </c>
      <c r="Y27" s="114">
        <v>0.86699999999999999</v>
      </c>
      <c r="Z27" s="176" t="s">
        <v>240</v>
      </c>
      <c r="AA27" s="114">
        <v>0.85399999999999998</v>
      </c>
      <c r="AB27" s="114">
        <v>0.873</v>
      </c>
      <c r="AC27" s="176" t="s">
        <v>243</v>
      </c>
      <c r="AE27" s="114">
        <v>0.58699999999999997</v>
      </c>
      <c r="AF27" s="114">
        <v>0.55700000000000005</v>
      </c>
      <c r="AG27" s="159" t="s">
        <v>203</v>
      </c>
      <c r="AH27" s="114">
        <v>0.58699999999999997</v>
      </c>
      <c r="AI27" s="114">
        <v>0.55700000000000005</v>
      </c>
      <c r="AJ27" s="159" t="s">
        <v>203</v>
      </c>
      <c r="AK27" s="150"/>
      <c r="AL27" s="150"/>
      <c r="AM27" s="150"/>
      <c r="AN27" s="150"/>
    </row>
    <row r="28" spans="2:40" ht="16.5" thickTop="1" thickBot="1" x14ac:dyDescent="0.25">
      <c r="B28" s="12" t="s">
        <v>123</v>
      </c>
      <c r="C28" s="175">
        <v>263.5</v>
      </c>
      <c r="D28" s="175">
        <v>269.7</v>
      </c>
      <c r="E28" s="145">
        <f t="shared" ref="E28:E29" si="10">C28/D28-1</f>
        <v>-2.2988505747126409E-2</v>
      </c>
      <c r="F28" s="212">
        <v>263.60000000000002</v>
      </c>
      <c r="G28" s="33">
        <v>246.4</v>
      </c>
      <c r="H28" s="145">
        <f t="shared" ref="H28:H29" si="11">F28/G28-1</f>
        <v>6.9805194805194981E-2</v>
      </c>
      <c r="I28" s="134"/>
      <c r="J28" s="213">
        <v>248.3</v>
      </c>
      <c r="K28" s="175">
        <v>257.39999999999998</v>
      </c>
      <c r="L28" s="197">
        <f t="shared" ref="L28:L29" si="12">J28/K28-1</f>
        <v>-3.5353535353535248E-2</v>
      </c>
      <c r="M28" s="216">
        <v>248.3</v>
      </c>
      <c r="N28" s="217">
        <v>220.1</v>
      </c>
      <c r="O28" s="197">
        <f t="shared" ref="O28:O29" si="13">M28/N28-1</f>
        <v>0.12812358019082248</v>
      </c>
      <c r="P28" s="198"/>
      <c r="Q28" s="175">
        <v>268.2</v>
      </c>
      <c r="R28" s="175">
        <v>300.89999999999998</v>
      </c>
      <c r="S28" s="145">
        <f t="shared" ref="S28:S29" si="14">Q28/R28-1</f>
        <v>-0.10867397806580259</v>
      </c>
      <c r="T28" s="146">
        <v>268.2</v>
      </c>
      <c r="U28" s="146">
        <v>263.3</v>
      </c>
      <c r="V28" s="145">
        <f t="shared" ref="V28:V29" si="15">T28/U28-1</f>
        <v>1.8609950626661487E-2</v>
      </c>
      <c r="W28" s="134"/>
      <c r="X28" s="110">
        <v>297.7</v>
      </c>
      <c r="Y28" s="110">
        <v>283.5</v>
      </c>
      <c r="Z28" s="145">
        <f t="shared" ref="Z28:Z29" si="16">X28/Y28-1</f>
        <v>5.0088183421516774E-2</v>
      </c>
      <c r="AA28" s="146">
        <v>298</v>
      </c>
      <c r="AB28" s="146">
        <v>272.7</v>
      </c>
      <c r="AC28" s="145">
        <f t="shared" ref="AC28:AC29" si="17">AA28/AB28-1</f>
        <v>9.2775944261092924E-2</v>
      </c>
      <c r="AE28" s="110">
        <v>226.9</v>
      </c>
      <c r="AF28" s="110">
        <v>213.3</v>
      </c>
      <c r="AG28" s="145">
        <f t="shared" ref="AG28:AG29" si="18">AE28/AF28-1</f>
        <v>6.3759962494139621E-2</v>
      </c>
      <c r="AH28" s="146">
        <v>226.9</v>
      </c>
      <c r="AI28" s="146">
        <v>213.3</v>
      </c>
      <c r="AJ28" s="145">
        <f t="shared" ref="AJ28:AJ29" si="19">AH28/AI28-1</f>
        <v>6.3759962494139621E-2</v>
      </c>
    </row>
    <row r="29" spans="2:40" ht="16.5" thickTop="1" thickBot="1" x14ac:dyDescent="0.25">
      <c r="B29" s="12" t="s">
        <v>124</v>
      </c>
      <c r="C29" s="175">
        <v>203.3</v>
      </c>
      <c r="D29" s="175">
        <v>205.1</v>
      </c>
      <c r="E29" s="145">
        <f t="shared" si="10"/>
        <v>-8.7762067284250511E-3</v>
      </c>
      <c r="F29" s="210">
        <v>203.4</v>
      </c>
      <c r="G29" s="111">
        <v>187</v>
      </c>
      <c r="H29" s="145">
        <f t="shared" si="11"/>
        <v>8.770053475935824E-2</v>
      </c>
      <c r="I29" s="134"/>
      <c r="J29" s="214">
        <v>189.2</v>
      </c>
      <c r="K29" s="175">
        <v>187.7</v>
      </c>
      <c r="L29" s="197">
        <f t="shared" si="12"/>
        <v>7.9914757591901253E-3</v>
      </c>
      <c r="M29" s="218">
        <v>189.2</v>
      </c>
      <c r="N29" s="219">
        <v>161.4</v>
      </c>
      <c r="O29" s="197">
        <f t="shared" si="13"/>
        <v>0.17224287484510525</v>
      </c>
      <c r="P29" s="198"/>
      <c r="Q29" s="175">
        <v>242.6</v>
      </c>
      <c r="R29" s="175">
        <v>266.10000000000002</v>
      </c>
      <c r="S29" s="145">
        <f t="shared" si="14"/>
        <v>-8.8312664411875352E-2</v>
      </c>
      <c r="T29" s="146">
        <v>242.6</v>
      </c>
      <c r="U29" s="146">
        <v>235.4</v>
      </c>
      <c r="V29" s="145">
        <f t="shared" si="15"/>
        <v>3.0586236193712812E-2</v>
      </c>
      <c r="W29" s="134"/>
      <c r="X29" s="110">
        <v>253.9</v>
      </c>
      <c r="Y29" s="110">
        <v>245.9</v>
      </c>
      <c r="Z29" s="145">
        <f t="shared" si="16"/>
        <v>3.2533550223668106E-2</v>
      </c>
      <c r="AA29" s="146">
        <v>254.6</v>
      </c>
      <c r="AB29" s="146">
        <v>238</v>
      </c>
      <c r="AC29" s="145">
        <f t="shared" si="17"/>
        <v>6.974789915966384E-2</v>
      </c>
      <c r="AE29" s="110">
        <v>133.19999999999999</v>
      </c>
      <c r="AF29" s="110">
        <v>118.7</v>
      </c>
      <c r="AG29" s="145">
        <f t="shared" si="18"/>
        <v>0.12215669755686598</v>
      </c>
      <c r="AH29" s="146">
        <v>133.19999999999999</v>
      </c>
      <c r="AI29" s="146">
        <v>118.7</v>
      </c>
      <c r="AJ29" s="145">
        <f t="shared" si="19"/>
        <v>0.12215669755686598</v>
      </c>
    </row>
    <row r="30" spans="2:40" ht="16.5" thickTop="1" thickBot="1" x14ac:dyDescent="0.25">
      <c r="B30" s="35" t="s">
        <v>106</v>
      </c>
      <c r="C30" s="110"/>
      <c r="D30" s="175"/>
      <c r="E30" s="144"/>
      <c r="F30" s="146"/>
      <c r="G30" s="146"/>
      <c r="H30" s="144"/>
      <c r="I30" s="134"/>
      <c r="J30" s="175"/>
      <c r="K30" s="175"/>
      <c r="L30" s="159"/>
      <c r="M30" s="198"/>
      <c r="N30" s="198"/>
      <c r="O30" s="159"/>
      <c r="P30" s="198"/>
      <c r="Q30" s="175"/>
      <c r="R30" s="175"/>
      <c r="S30" s="144"/>
      <c r="T30" s="146"/>
      <c r="U30" s="146"/>
      <c r="V30" s="144"/>
      <c r="W30" s="134"/>
      <c r="X30" s="110"/>
      <c r="Y30" s="110"/>
      <c r="Z30" s="144"/>
      <c r="AA30" s="146"/>
      <c r="AB30" s="146"/>
      <c r="AC30" s="144"/>
      <c r="AE30" s="110"/>
      <c r="AF30" s="110"/>
      <c r="AG30" s="144"/>
      <c r="AH30" s="146"/>
      <c r="AI30" s="146"/>
      <c r="AJ30" s="144"/>
    </row>
    <row r="31" spans="2:40" ht="16.5" thickTop="1" thickBot="1" x14ac:dyDescent="0.25">
      <c r="B31" s="12" t="s">
        <v>122</v>
      </c>
      <c r="C31" s="114">
        <v>0.75600000000000001</v>
      </c>
      <c r="D31" s="174">
        <v>0.77800000000000002</v>
      </c>
      <c r="E31" s="159" t="str">
        <f>(C31-D31)*100&amp; " p.p."</f>
        <v>-2,2 p.p.</v>
      </c>
      <c r="F31" s="114">
        <v>0.75600000000000001</v>
      </c>
      <c r="G31" s="114">
        <v>0.78700000000000003</v>
      </c>
      <c r="H31" s="159" t="str">
        <f>(F31-G31)*100&amp; " p.p."</f>
        <v>-3,1 p.p.</v>
      </c>
      <c r="I31" s="133"/>
      <c r="J31" s="174">
        <v>0.76100000000000001</v>
      </c>
      <c r="K31" s="174">
        <v>0.77</v>
      </c>
      <c r="L31" s="176" t="s">
        <v>267</v>
      </c>
      <c r="M31" s="174">
        <v>0.76100000000000001</v>
      </c>
      <c r="N31" s="174">
        <v>0.79500000000000004</v>
      </c>
      <c r="O31" s="176" t="s">
        <v>265</v>
      </c>
      <c r="P31" s="174"/>
      <c r="Q31" s="174">
        <v>0.84499999999999997</v>
      </c>
      <c r="R31" s="174">
        <v>0.86799999999999999</v>
      </c>
      <c r="S31" s="159" t="str">
        <f>(Q31-R31)*100&amp; " p.p."</f>
        <v>-2,3 p.p.</v>
      </c>
      <c r="T31" s="114">
        <v>0.84499999999999997</v>
      </c>
      <c r="U31" s="114">
        <v>0.88400000000000001</v>
      </c>
      <c r="V31" s="159" t="str">
        <f>(T31-U31)*100&amp; " p.p."</f>
        <v>-3,9 p.p.</v>
      </c>
      <c r="W31" s="133"/>
      <c r="X31" s="114">
        <v>0.80600000000000005</v>
      </c>
      <c r="Y31" s="114">
        <v>0.85199999999999998</v>
      </c>
      <c r="Z31" s="176" t="s">
        <v>241</v>
      </c>
      <c r="AA31" s="114">
        <v>0.80600000000000005</v>
      </c>
      <c r="AB31" s="114">
        <v>0.85199999999999998</v>
      </c>
      <c r="AC31" s="176" t="s">
        <v>241</v>
      </c>
      <c r="AE31" s="114">
        <v>0.61599999999999999</v>
      </c>
      <c r="AF31" s="114">
        <v>0.62</v>
      </c>
      <c r="AG31" s="159" t="str">
        <f>(AE31-AF31)*100&amp; " p.p."</f>
        <v>-0,4 p.p.</v>
      </c>
      <c r="AH31" s="114">
        <v>0.61599999999999999</v>
      </c>
      <c r="AI31" s="114">
        <v>0.62</v>
      </c>
      <c r="AJ31" s="159" t="str">
        <f>(AH31-AI31)*100&amp; " p.p."</f>
        <v>-0,4 p.p.</v>
      </c>
      <c r="AK31" s="150"/>
      <c r="AL31" s="150"/>
      <c r="AM31" s="150"/>
      <c r="AN31" s="150"/>
    </row>
    <row r="32" spans="2:40" ht="16.5" thickTop="1" thickBot="1" x14ac:dyDescent="0.25">
      <c r="B32" s="12" t="s">
        <v>123</v>
      </c>
      <c r="C32" s="175">
        <v>289.5</v>
      </c>
      <c r="D32" s="175">
        <v>264.60000000000002</v>
      </c>
      <c r="E32" s="145">
        <f t="shared" ref="E32:E33" si="20">C32/D32-1</f>
        <v>9.4104308390022595E-2</v>
      </c>
      <c r="F32" s="212">
        <v>289.5</v>
      </c>
      <c r="G32" s="33">
        <v>268.2</v>
      </c>
      <c r="H32" s="145">
        <f t="shared" ref="H32:H33" si="21">F32/G32-1</f>
        <v>7.9418344519015749E-2</v>
      </c>
      <c r="I32" s="134"/>
      <c r="J32" s="213">
        <v>297.8</v>
      </c>
      <c r="K32" s="175">
        <v>265.3</v>
      </c>
      <c r="L32" s="197">
        <f t="shared" ref="L32:L33" si="22">J32/K32-1</f>
        <v>0.12250282698831505</v>
      </c>
      <c r="M32" s="216">
        <v>297.8</v>
      </c>
      <c r="N32" s="217">
        <v>273.3</v>
      </c>
      <c r="O32" s="197">
        <f t="shared" ref="O32:O33" si="23">M32/N32-1</f>
        <v>8.9645078668130207E-2</v>
      </c>
      <c r="P32" s="198"/>
      <c r="Q32" s="175">
        <v>308.7</v>
      </c>
      <c r="R32" s="175">
        <v>284.89999999999998</v>
      </c>
      <c r="S32" s="145">
        <f t="shared" ref="S32:S33" si="24">Q32/R32-1</f>
        <v>8.3538083538083674E-2</v>
      </c>
      <c r="T32" s="146">
        <v>308.7</v>
      </c>
      <c r="U32" s="146">
        <v>291.89999999999998</v>
      </c>
      <c r="V32" s="145">
        <f t="shared" ref="V32:V33" si="25">T32/U32-1</f>
        <v>5.755395683453246E-2</v>
      </c>
      <c r="W32" s="134"/>
      <c r="X32" s="110">
        <v>320.7</v>
      </c>
      <c r="Y32" s="110">
        <v>299.89999999999998</v>
      </c>
      <c r="Z32" s="145">
        <f t="shared" ref="Z32:Z33" si="26">X32/Y32-1</f>
        <v>6.9356452150716841E-2</v>
      </c>
      <c r="AA32" s="146">
        <v>320.7</v>
      </c>
      <c r="AB32" s="146">
        <v>299.89999999999998</v>
      </c>
      <c r="AC32" s="145">
        <f t="shared" ref="AC32:AC33" si="27">AA32/AB32-1</f>
        <v>6.9356452150716841E-2</v>
      </c>
      <c r="AE32" s="110">
        <v>215</v>
      </c>
      <c r="AF32" s="110">
        <v>187.7</v>
      </c>
      <c r="AG32" s="145">
        <f t="shared" ref="AG32:AG33" si="28">AE32/AF32-1</f>
        <v>0.14544485881726166</v>
      </c>
      <c r="AH32" s="146">
        <v>215</v>
      </c>
      <c r="AI32" s="146">
        <v>187.7</v>
      </c>
      <c r="AJ32" s="145">
        <f t="shared" ref="AJ32:AJ33" si="29">AH32/AI32-1</f>
        <v>0.14544485881726166</v>
      </c>
    </row>
    <row r="33" spans="2:40" ht="16.5" thickTop="1" thickBot="1" x14ac:dyDescent="0.25">
      <c r="B33" s="12" t="s">
        <v>124</v>
      </c>
      <c r="C33" s="175">
        <v>218.9</v>
      </c>
      <c r="D33" s="175">
        <v>205.9</v>
      </c>
      <c r="E33" s="145">
        <f t="shared" si="20"/>
        <v>6.3137445361826083E-2</v>
      </c>
      <c r="F33" s="210">
        <v>218.9</v>
      </c>
      <c r="G33" s="111">
        <v>211</v>
      </c>
      <c r="H33" s="145">
        <f t="shared" si="21"/>
        <v>3.7440758293838972E-2</v>
      </c>
      <c r="I33" s="134"/>
      <c r="J33" s="214">
        <v>226.7</v>
      </c>
      <c r="K33" s="175">
        <v>204.4</v>
      </c>
      <c r="L33" s="197">
        <f t="shared" si="22"/>
        <v>0.10909980430528377</v>
      </c>
      <c r="M33" s="218">
        <v>226.7</v>
      </c>
      <c r="N33" s="219">
        <v>217.3</v>
      </c>
      <c r="O33" s="197">
        <f t="shared" si="23"/>
        <v>4.3258168430740707E-2</v>
      </c>
      <c r="P33" s="198"/>
      <c r="Q33" s="175">
        <v>260.8</v>
      </c>
      <c r="R33" s="175">
        <v>247.3</v>
      </c>
      <c r="S33" s="145">
        <f t="shared" si="24"/>
        <v>5.4589567327133048E-2</v>
      </c>
      <c r="T33" s="146">
        <v>260.8</v>
      </c>
      <c r="U33" s="146">
        <v>258</v>
      </c>
      <c r="V33" s="145">
        <f t="shared" si="25"/>
        <v>1.0852713178294726E-2</v>
      </c>
      <c r="W33" s="134"/>
      <c r="X33" s="110">
        <v>258.5</v>
      </c>
      <c r="Y33" s="110">
        <v>255.5</v>
      </c>
      <c r="Z33" s="145">
        <f t="shared" si="26"/>
        <v>1.1741682974559797E-2</v>
      </c>
      <c r="AA33" s="146">
        <v>258.5</v>
      </c>
      <c r="AB33" s="146">
        <v>255.5</v>
      </c>
      <c r="AC33" s="145">
        <f t="shared" si="27"/>
        <v>1.1741682974559797E-2</v>
      </c>
      <c r="AE33" s="110">
        <v>132.4</v>
      </c>
      <c r="AF33" s="110">
        <v>116.5</v>
      </c>
      <c r="AG33" s="145">
        <f t="shared" si="28"/>
        <v>0.13648068669527902</v>
      </c>
      <c r="AH33" s="146">
        <v>132.4</v>
      </c>
      <c r="AI33" s="146">
        <v>116.5</v>
      </c>
      <c r="AJ33" s="145">
        <f t="shared" si="29"/>
        <v>0.13648068669527902</v>
      </c>
    </row>
    <row r="34" spans="2:40" ht="16.5" thickTop="1" thickBot="1" x14ac:dyDescent="0.25">
      <c r="B34" s="35" t="s">
        <v>107</v>
      </c>
      <c r="C34" s="110"/>
      <c r="D34" s="175"/>
      <c r="E34" s="144"/>
      <c r="F34" s="146"/>
      <c r="G34" s="146"/>
      <c r="H34" s="144"/>
      <c r="I34" s="134"/>
      <c r="J34" s="175"/>
      <c r="K34" s="175"/>
      <c r="L34" s="159"/>
      <c r="M34" s="198"/>
      <c r="N34" s="198"/>
      <c r="O34" s="159"/>
      <c r="P34" s="198"/>
      <c r="Q34" s="175"/>
      <c r="R34" s="175"/>
      <c r="S34" s="144"/>
      <c r="T34" s="146"/>
      <c r="U34" s="146"/>
      <c r="V34" s="144"/>
      <c r="W34" s="134"/>
      <c r="X34" s="110"/>
      <c r="Y34" s="110"/>
      <c r="Z34" s="144"/>
      <c r="AA34" s="146"/>
      <c r="AB34" s="146"/>
      <c r="AC34" s="144"/>
      <c r="AE34" s="110"/>
      <c r="AF34" s="110"/>
      <c r="AG34" s="144"/>
      <c r="AH34" s="146"/>
      <c r="AI34" s="146"/>
      <c r="AJ34" s="144"/>
    </row>
    <row r="35" spans="2:40" ht="16.5" thickTop="1" thickBot="1" x14ac:dyDescent="0.25">
      <c r="B35" s="12" t="s">
        <v>122</v>
      </c>
      <c r="C35" s="114">
        <v>0.75900000000000001</v>
      </c>
      <c r="D35" s="174">
        <v>0.82099999999999995</v>
      </c>
      <c r="E35" s="176" t="s">
        <v>307</v>
      </c>
      <c r="F35" s="114">
        <v>0.79600000000000004</v>
      </c>
      <c r="G35" s="114">
        <v>0.82099999999999995</v>
      </c>
      <c r="H35" s="176" t="s">
        <v>309</v>
      </c>
      <c r="I35" s="133"/>
      <c r="J35" s="174">
        <v>0.71</v>
      </c>
      <c r="K35" s="174">
        <v>0.80200000000000005</v>
      </c>
      <c r="L35" s="176" t="s">
        <v>311</v>
      </c>
      <c r="M35" s="174">
        <v>0.78600000000000003</v>
      </c>
      <c r="N35" s="174">
        <v>0.80200000000000005</v>
      </c>
      <c r="O35" s="176" t="s">
        <v>321</v>
      </c>
      <c r="P35" s="174"/>
      <c r="Q35" s="174">
        <v>0.77700000000000002</v>
      </c>
      <c r="R35" s="174">
        <v>0.88200000000000001</v>
      </c>
      <c r="S35" s="159" t="str">
        <f>(Q35-R35)*100&amp; " p.p."</f>
        <v>-10,5 p.p.</v>
      </c>
      <c r="T35" s="114">
        <v>0.83499999999999996</v>
      </c>
      <c r="U35" s="114">
        <v>0.88200000000000001</v>
      </c>
      <c r="V35" s="159" t="str">
        <f>(T35-U35)*100&amp; " p.p."</f>
        <v>-4,7 p.p.</v>
      </c>
      <c r="W35" s="133"/>
      <c r="X35" s="114">
        <v>0.84899999999999998</v>
      </c>
      <c r="Y35" s="114">
        <v>0.88700000000000001</v>
      </c>
      <c r="Z35" s="176" t="s">
        <v>242</v>
      </c>
      <c r="AA35" s="114">
        <v>0.84899999999999998</v>
      </c>
      <c r="AB35" s="114">
        <v>0.88700000000000001</v>
      </c>
      <c r="AC35" s="176" t="s">
        <v>242</v>
      </c>
      <c r="AE35" s="114">
        <v>0.71199999999999997</v>
      </c>
      <c r="AF35" s="114">
        <v>0.71099999999999997</v>
      </c>
      <c r="AG35" s="159" t="str">
        <f>(AE35-AF35)*100&amp; " p.p."</f>
        <v>0,1 p.p.</v>
      </c>
      <c r="AH35" s="114">
        <v>0.71199999999999997</v>
      </c>
      <c r="AI35" s="114">
        <v>0.71099999999999997</v>
      </c>
      <c r="AJ35" s="159" t="str">
        <f>(AH35-AI35)*100&amp; " p.p."</f>
        <v>0,1 p.p.</v>
      </c>
      <c r="AK35" s="150"/>
      <c r="AL35" s="150"/>
      <c r="AM35" s="150"/>
      <c r="AN35" s="150"/>
    </row>
    <row r="36" spans="2:40" ht="16.5" thickTop="1" thickBot="1" x14ac:dyDescent="0.25">
      <c r="B36" s="12" t="s">
        <v>123</v>
      </c>
      <c r="C36" s="175">
        <v>274.8</v>
      </c>
      <c r="D36" s="175">
        <v>271.89999999999998</v>
      </c>
      <c r="E36" s="145">
        <f t="shared" ref="E36:E37" si="30">C36/D36-1</f>
        <v>1.0665685913939127E-2</v>
      </c>
      <c r="F36" s="212">
        <v>281.39999999999998</v>
      </c>
      <c r="G36" s="33">
        <v>271.89999999999998</v>
      </c>
      <c r="H36" s="145">
        <f t="shared" ref="H36:H37" si="31">F36/G36-1</f>
        <v>3.4939315924972458E-2</v>
      </c>
      <c r="I36" s="134"/>
      <c r="J36" s="213">
        <v>269.89999999999998</v>
      </c>
      <c r="K36" s="175">
        <v>277.39999999999998</v>
      </c>
      <c r="L36" s="197">
        <f t="shared" ref="L36:L37" si="32">J36/K36-1</f>
        <v>-2.7036770007209832E-2</v>
      </c>
      <c r="M36" s="216">
        <v>284.8</v>
      </c>
      <c r="N36" s="217">
        <v>277.39999999999998</v>
      </c>
      <c r="O36" s="197">
        <f t="shared" ref="O36:O37" si="33">M36/N36-1</f>
        <v>2.6676279740447173E-2</v>
      </c>
      <c r="P36" s="198"/>
      <c r="Q36" s="175">
        <v>269.39999999999998</v>
      </c>
      <c r="R36" s="175">
        <v>269.89999999999998</v>
      </c>
      <c r="S36" s="145">
        <f t="shared" ref="S36:S37" si="34">Q36/R36-1</f>
        <v>-1.8525379770285566E-3</v>
      </c>
      <c r="T36" s="146">
        <v>277.8</v>
      </c>
      <c r="U36" s="146">
        <v>269.89999999999998</v>
      </c>
      <c r="V36" s="145">
        <f t="shared" ref="V36:V37" si="35">T36/U36-1</f>
        <v>2.9270100037050995E-2</v>
      </c>
      <c r="W36" s="134"/>
      <c r="X36" s="110">
        <v>298.7</v>
      </c>
      <c r="Y36" s="110">
        <v>277.10000000000002</v>
      </c>
      <c r="Z36" s="145">
        <f t="shared" ref="Z36:Z37" si="36">X36/Y36-1</f>
        <v>7.7950198484301625E-2</v>
      </c>
      <c r="AA36" s="146">
        <v>298.7</v>
      </c>
      <c r="AB36" s="146">
        <v>277.10000000000002</v>
      </c>
      <c r="AC36" s="145">
        <f t="shared" ref="AC36:AC37" si="37">AA36/AB36-1</f>
        <v>7.7950198484301625E-2</v>
      </c>
      <c r="AE36" s="110">
        <v>260.5</v>
      </c>
      <c r="AF36" s="110">
        <v>260.2</v>
      </c>
      <c r="AG36" s="145">
        <f t="shared" ref="AG36:AG37" si="38">AE36/AF36-1</f>
        <v>1.1529592621060125E-3</v>
      </c>
      <c r="AH36" s="146">
        <v>260.5</v>
      </c>
      <c r="AI36" s="146">
        <v>260.2</v>
      </c>
      <c r="AJ36" s="145">
        <f t="shared" ref="AJ36:AJ37" si="39">AH36/AI36-1</f>
        <v>1.1529592621060125E-3</v>
      </c>
    </row>
    <row r="37" spans="2:40" ht="16.5" thickTop="1" thickBot="1" x14ac:dyDescent="0.25">
      <c r="B37" s="12" t="s">
        <v>124</v>
      </c>
      <c r="C37" s="175">
        <v>208.5</v>
      </c>
      <c r="D37" s="175">
        <v>223.2</v>
      </c>
      <c r="E37" s="145">
        <f t="shared" si="30"/>
        <v>-6.5860215053763382E-2</v>
      </c>
      <c r="F37" s="210">
        <v>223.9</v>
      </c>
      <c r="G37" s="211">
        <v>223.2</v>
      </c>
      <c r="H37" s="145">
        <f t="shared" si="31"/>
        <v>3.1362007168460604E-3</v>
      </c>
      <c r="I37" s="134"/>
      <c r="J37" s="214">
        <v>191.6</v>
      </c>
      <c r="K37" s="175">
        <v>222.6</v>
      </c>
      <c r="L37" s="197">
        <f t="shared" si="32"/>
        <v>-0.13926325247079963</v>
      </c>
      <c r="M37" s="218">
        <v>223.8</v>
      </c>
      <c r="N37" s="219">
        <v>222.6</v>
      </c>
      <c r="O37" s="197">
        <f t="shared" si="33"/>
        <v>5.3908355795149188E-3</v>
      </c>
      <c r="P37" s="198"/>
      <c r="Q37" s="175">
        <v>209.4</v>
      </c>
      <c r="R37" s="175">
        <v>237.9</v>
      </c>
      <c r="S37" s="145">
        <f t="shared" si="34"/>
        <v>-0.11979823455233296</v>
      </c>
      <c r="T37" s="146">
        <v>232</v>
      </c>
      <c r="U37" s="146">
        <v>237.9</v>
      </c>
      <c r="V37" s="145">
        <f t="shared" si="35"/>
        <v>-2.4800336275746182E-2</v>
      </c>
      <c r="W37" s="134"/>
      <c r="X37" s="110">
        <v>253.6</v>
      </c>
      <c r="Y37" s="110">
        <v>245.8</v>
      </c>
      <c r="Z37" s="145">
        <f t="shared" si="36"/>
        <v>3.1733116354759838E-2</v>
      </c>
      <c r="AA37" s="146">
        <v>253.6</v>
      </c>
      <c r="AB37" s="146">
        <v>245.8</v>
      </c>
      <c r="AC37" s="145">
        <f t="shared" si="37"/>
        <v>3.1733116354759838E-2</v>
      </c>
      <c r="AE37" s="110">
        <v>185.5</v>
      </c>
      <c r="AF37" s="110">
        <v>185.1</v>
      </c>
      <c r="AG37" s="145">
        <f t="shared" si="38"/>
        <v>2.160994057266441E-3</v>
      </c>
      <c r="AH37" s="146">
        <v>185.5</v>
      </c>
      <c r="AI37" s="146">
        <v>185.1</v>
      </c>
      <c r="AJ37" s="145">
        <f t="shared" si="39"/>
        <v>2.160994057266441E-3</v>
      </c>
    </row>
    <row r="38" spans="2:40" ht="15.75" thickTop="1" x14ac:dyDescent="0.2">
      <c r="B38" s="23"/>
      <c r="I38" s="134"/>
      <c r="J38" s="2"/>
      <c r="K38" s="2"/>
      <c r="L38" s="2"/>
      <c r="M38" s="2"/>
      <c r="N38" s="2"/>
      <c r="O38" s="2"/>
      <c r="P38" s="185"/>
      <c r="W38" s="134"/>
    </row>
    <row r="39" spans="2:40" ht="36" x14ac:dyDescent="0.2">
      <c r="B39" s="23" t="s">
        <v>195</v>
      </c>
      <c r="I39" s="134"/>
      <c r="J39" s="2"/>
      <c r="K39" s="2"/>
      <c r="L39" s="2"/>
      <c r="M39" s="2"/>
      <c r="N39" s="2"/>
      <c r="O39" s="2"/>
      <c r="P39" s="185"/>
      <c r="W39" s="134"/>
    </row>
    <row r="40" spans="2:40" x14ac:dyDescent="0.2">
      <c r="B40" s="23"/>
      <c r="I40" s="134"/>
      <c r="J40" s="2"/>
      <c r="K40" s="2"/>
      <c r="L40" s="2"/>
      <c r="M40" s="2"/>
      <c r="N40" s="2"/>
      <c r="O40" s="2"/>
      <c r="P40" s="185"/>
      <c r="W40" s="134"/>
    </row>
    <row r="41" spans="2:40" ht="15.75" thickBot="1" x14ac:dyDescent="0.25">
      <c r="B41" s="23"/>
      <c r="I41" s="134"/>
      <c r="J41" s="2"/>
      <c r="K41" s="2"/>
      <c r="L41" s="2"/>
      <c r="M41" s="2"/>
      <c r="N41" s="2"/>
      <c r="O41" s="2"/>
      <c r="P41" s="185"/>
      <c r="W41" s="134"/>
    </row>
    <row r="42" spans="2:40" ht="22.5" customHeight="1" thickTop="1" thickBot="1" x14ac:dyDescent="0.25">
      <c r="B42" s="263" t="s">
        <v>152</v>
      </c>
      <c r="C42" s="191" t="s">
        <v>282</v>
      </c>
      <c r="D42" s="191" t="s">
        <v>280</v>
      </c>
      <c r="E42" s="259" t="s">
        <v>169</v>
      </c>
      <c r="F42" s="191" t="s">
        <v>282</v>
      </c>
      <c r="G42" s="191" t="s">
        <v>280</v>
      </c>
      <c r="H42" s="259" t="s">
        <v>169</v>
      </c>
      <c r="I42" s="134"/>
      <c r="J42" s="191" t="s">
        <v>283</v>
      </c>
      <c r="K42" s="191" t="s">
        <v>281</v>
      </c>
      <c r="L42" s="259" t="s">
        <v>169</v>
      </c>
      <c r="M42" s="191" t="s">
        <v>283</v>
      </c>
      <c r="N42" s="191" t="s">
        <v>281</v>
      </c>
      <c r="O42" s="259" t="s">
        <v>169</v>
      </c>
      <c r="P42" s="202"/>
      <c r="Q42" s="179" t="s">
        <v>256</v>
      </c>
      <c r="R42" s="179" t="s">
        <v>257</v>
      </c>
      <c r="S42" s="259" t="s">
        <v>169</v>
      </c>
      <c r="T42" s="179" t="s">
        <v>256</v>
      </c>
      <c r="U42" s="179" t="s">
        <v>257</v>
      </c>
      <c r="V42" s="259" t="s">
        <v>169</v>
      </c>
      <c r="W42" s="134"/>
      <c r="X42" s="173" t="s">
        <v>224</v>
      </c>
      <c r="Y42" s="173" t="s">
        <v>225</v>
      </c>
      <c r="Z42" s="259" t="s">
        <v>169</v>
      </c>
      <c r="AA42" s="173" t="s">
        <v>224</v>
      </c>
      <c r="AB42" s="173" t="s">
        <v>225</v>
      </c>
      <c r="AC42" s="259" t="s">
        <v>169</v>
      </c>
      <c r="AE42" s="173" t="s">
        <v>197</v>
      </c>
      <c r="AF42" s="173" t="s">
        <v>175</v>
      </c>
      <c r="AG42" s="259" t="s">
        <v>169</v>
      </c>
      <c r="AH42" s="173" t="s">
        <v>197</v>
      </c>
      <c r="AI42" s="173" t="s">
        <v>175</v>
      </c>
      <c r="AJ42" s="259" t="s">
        <v>169</v>
      </c>
    </row>
    <row r="43" spans="2:40" ht="22.5" customHeight="1" thickTop="1" thickBot="1" x14ac:dyDescent="0.25">
      <c r="B43" s="243"/>
      <c r="C43" s="244" t="s">
        <v>170</v>
      </c>
      <c r="D43" s="256"/>
      <c r="E43" s="260"/>
      <c r="F43" s="244" t="s">
        <v>171</v>
      </c>
      <c r="G43" s="256"/>
      <c r="H43" s="260"/>
      <c r="I43" s="134"/>
      <c r="J43" s="244" t="s">
        <v>170</v>
      </c>
      <c r="K43" s="256"/>
      <c r="L43" s="260"/>
      <c r="M43" s="244" t="s">
        <v>171</v>
      </c>
      <c r="N43" s="256"/>
      <c r="O43" s="260"/>
      <c r="P43" s="203"/>
      <c r="Q43" s="244" t="s">
        <v>170</v>
      </c>
      <c r="R43" s="256"/>
      <c r="S43" s="260"/>
      <c r="T43" s="244" t="s">
        <v>171</v>
      </c>
      <c r="U43" s="256"/>
      <c r="V43" s="260"/>
      <c r="W43" s="134"/>
      <c r="X43" s="244" t="s">
        <v>170</v>
      </c>
      <c r="Y43" s="256"/>
      <c r="Z43" s="260"/>
      <c r="AA43" s="244" t="s">
        <v>171</v>
      </c>
      <c r="AB43" s="256"/>
      <c r="AC43" s="260"/>
      <c r="AE43" s="244" t="s">
        <v>170</v>
      </c>
      <c r="AF43" s="256"/>
      <c r="AG43" s="260"/>
      <c r="AH43" s="244" t="s">
        <v>171</v>
      </c>
      <c r="AI43" s="256"/>
      <c r="AJ43" s="260"/>
    </row>
    <row r="44" spans="2:40" ht="16.5" thickTop="1" thickBot="1" x14ac:dyDescent="0.25">
      <c r="B44" s="31" t="s">
        <v>121</v>
      </c>
      <c r="C44" s="32"/>
      <c r="D44" s="32"/>
      <c r="E44" s="33"/>
      <c r="F44" s="33"/>
      <c r="G44" s="33"/>
      <c r="H44" s="33"/>
      <c r="I44" s="134"/>
      <c r="J44" s="32"/>
      <c r="K44" s="32"/>
      <c r="L44" s="195"/>
      <c r="M44" s="195"/>
      <c r="N44" s="195"/>
      <c r="O44" s="195"/>
      <c r="P44" s="195"/>
      <c r="Q44" s="183"/>
      <c r="R44" s="183"/>
      <c r="S44" s="183"/>
      <c r="T44" s="183"/>
      <c r="U44" s="183"/>
      <c r="V44" s="183"/>
      <c r="W44" s="134"/>
      <c r="X44" s="32"/>
      <c r="Y44" s="32"/>
      <c r="Z44" s="33"/>
      <c r="AA44" s="33"/>
      <c r="AB44" s="33"/>
      <c r="AC44" s="33"/>
      <c r="AE44" s="32"/>
      <c r="AF44" s="32"/>
      <c r="AG44" s="33"/>
      <c r="AH44" s="33"/>
      <c r="AI44" s="33"/>
      <c r="AJ44" s="33"/>
    </row>
    <row r="45" spans="2:40" ht="16.5" thickTop="1" thickBot="1" x14ac:dyDescent="0.25">
      <c r="B45" s="12" t="s">
        <v>122</v>
      </c>
      <c r="C45" s="114">
        <v>0.64</v>
      </c>
      <c r="D45" s="174">
        <v>0.628</v>
      </c>
      <c r="E45" s="176" t="s">
        <v>312</v>
      </c>
      <c r="F45" s="114">
        <v>0.65400000000000003</v>
      </c>
      <c r="G45" s="114">
        <v>0.63400000000000001</v>
      </c>
      <c r="H45" s="159" t="str">
        <f>(F45-G45)*100&amp; " p.p."</f>
        <v>2 p.p.</v>
      </c>
      <c r="I45" s="133"/>
      <c r="J45" s="174">
        <v>0.60899999999999999</v>
      </c>
      <c r="K45" s="174">
        <v>0.58499999999999996</v>
      </c>
      <c r="L45" s="159" t="s">
        <v>313</v>
      </c>
      <c r="M45" s="174">
        <v>0.61199999999999999</v>
      </c>
      <c r="N45" s="196">
        <v>0.60199999999999998</v>
      </c>
      <c r="O45" s="159" t="s">
        <v>182</v>
      </c>
      <c r="P45" s="196"/>
      <c r="Q45" s="174">
        <v>0.73799999999999999</v>
      </c>
      <c r="R45" s="174">
        <v>0.73699999999999999</v>
      </c>
      <c r="S45" s="159" t="str">
        <f>(Q45-R45)*100&amp; " p.p."</f>
        <v>0,1 p.p.</v>
      </c>
      <c r="T45" s="114">
        <v>0.74399999999999999</v>
      </c>
      <c r="U45" s="114">
        <v>0.73799999999999999</v>
      </c>
      <c r="V45" s="176" t="s">
        <v>271</v>
      </c>
      <c r="W45" s="133"/>
      <c r="X45" s="114">
        <v>0.66700000000000004</v>
      </c>
      <c r="Y45" s="114">
        <v>0.64800000000000002</v>
      </c>
      <c r="Z45" s="176" t="s">
        <v>245</v>
      </c>
      <c r="AA45" s="114">
        <v>0.68500000000000005</v>
      </c>
      <c r="AB45" s="114">
        <v>0.64700000000000002</v>
      </c>
      <c r="AC45" s="176" t="s">
        <v>206</v>
      </c>
      <c r="AE45" s="114">
        <v>0.52800000000000002</v>
      </c>
      <c r="AF45" s="114">
        <v>0.53500000000000003</v>
      </c>
      <c r="AG45" s="161" t="s">
        <v>205</v>
      </c>
      <c r="AH45" s="114">
        <v>0.56599999999999995</v>
      </c>
      <c r="AI45" s="114">
        <v>0.53900000000000003</v>
      </c>
      <c r="AJ45" s="159" t="s">
        <v>181</v>
      </c>
      <c r="AK45" s="150"/>
      <c r="AL45" s="150"/>
      <c r="AM45" s="150"/>
      <c r="AN45" s="150"/>
    </row>
    <row r="46" spans="2:40" ht="16.5" thickTop="1" thickBot="1" x14ac:dyDescent="0.25">
      <c r="B46" s="12" t="s">
        <v>123</v>
      </c>
      <c r="C46" s="221">
        <v>216.7</v>
      </c>
      <c r="D46" s="175">
        <v>188.8</v>
      </c>
      <c r="E46" s="145">
        <f t="shared" ref="E46:E47" si="40">C46/D46-1</f>
        <v>0.14777542372881336</v>
      </c>
      <c r="F46" s="212">
        <v>193.2</v>
      </c>
      <c r="G46" s="33">
        <v>189.6</v>
      </c>
      <c r="H46" s="145">
        <f t="shared" ref="H46" si="41">F46/G46-1</f>
        <v>1.8987341772151778E-2</v>
      </c>
      <c r="I46" s="134"/>
      <c r="J46" s="221">
        <v>222.2</v>
      </c>
      <c r="K46" s="175">
        <v>185.1</v>
      </c>
      <c r="L46" s="197">
        <f t="shared" ref="L46:L47" si="42">J46/K46-1</f>
        <v>0.20043219881145324</v>
      </c>
      <c r="M46" s="212">
        <v>192.9</v>
      </c>
      <c r="N46" s="33">
        <v>186.3</v>
      </c>
      <c r="O46" s="197">
        <f t="shared" ref="O46:O47" si="43">M46/N46-1</f>
        <v>3.5426731078904927E-2</v>
      </c>
      <c r="P46" s="199"/>
      <c r="Q46" s="175">
        <v>229.1</v>
      </c>
      <c r="R46" s="175">
        <v>193.1</v>
      </c>
      <c r="S46" s="145">
        <f t="shared" ref="S46:S47" si="44">Q46/R46-1</f>
        <v>0.18643190056965309</v>
      </c>
      <c r="T46" s="146">
        <v>196.4</v>
      </c>
      <c r="U46" s="146">
        <v>193.9</v>
      </c>
      <c r="V46" s="145">
        <f t="shared" ref="V46:V47" si="45">T46/U46-1</f>
        <v>1.2893243940175436E-2</v>
      </c>
      <c r="W46" s="134"/>
      <c r="X46" s="110">
        <v>220.2</v>
      </c>
      <c r="Y46" s="110">
        <v>188.8</v>
      </c>
      <c r="Z46" s="145">
        <f t="shared" ref="Z46:Z47" si="46">X46/Y46-1</f>
        <v>0.16631355932203373</v>
      </c>
      <c r="AA46" s="146">
        <v>192.4</v>
      </c>
      <c r="AB46" s="146">
        <v>189.5</v>
      </c>
      <c r="AC46" s="145">
        <f t="shared" ref="AC46:AC47" si="47">AA46/AB46-1</f>
        <v>1.5303430079155689E-2</v>
      </c>
      <c r="AE46" s="110">
        <v>184.7</v>
      </c>
      <c r="AF46" s="110">
        <v>186.4</v>
      </c>
      <c r="AG46" s="145">
        <f t="shared" ref="AG46:AG47" si="48">AE46/AF46-1</f>
        <v>-9.1201716738198435E-3</v>
      </c>
      <c r="AH46" s="146">
        <v>190.6</v>
      </c>
      <c r="AI46" s="146">
        <v>186.6</v>
      </c>
      <c r="AJ46" s="145">
        <f t="shared" ref="AJ46:AJ47" si="49">AH46/AI46-1</f>
        <v>2.1436227224008508E-2</v>
      </c>
    </row>
    <row r="47" spans="2:40" ht="16.5" thickTop="1" thickBot="1" x14ac:dyDescent="0.25">
      <c r="B47" s="12" t="s">
        <v>124</v>
      </c>
      <c r="C47" s="222">
        <v>138.6</v>
      </c>
      <c r="D47" s="175">
        <v>118.5</v>
      </c>
      <c r="E47" s="145">
        <f t="shared" si="40"/>
        <v>0.16962025316455698</v>
      </c>
      <c r="F47" s="210">
        <v>126.3</v>
      </c>
      <c r="G47" s="211">
        <v>120.1</v>
      </c>
      <c r="H47" s="145">
        <f t="shared" ref="H47" si="50">F47/G47-1</f>
        <v>5.1623646960865965E-2</v>
      </c>
      <c r="I47" s="134"/>
      <c r="J47" s="222">
        <v>135.30000000000001</v>
      </c>
      <c r="K47" s="175">
        <v>108.3</v>
      </c>
      <c r="L47" s="197">
        <f t="shared" si="42"/>
        <v>0.24930747922437679</v>
      </c>
      <c r="M47" s="210">
        <v>118.2</v>
      </c>
      <c r="N47" s="211">
        <v>112.1</v>
      </c>
      <c r="O47" s="197">
        <f t="shared" si="43"/>
        <v>5.4415700267618217E-2</v>
      </c>
      <c r="P47" s="199"/>
      <c r="Q47" s="175">
        <v>169.1</v>
      </c>
      <c r="R47" s="175">
        <v>142.30000000000001</v>
      </c>
      <c r="S47" s="145">
        <f t="shared" si="44"/>
        <v>0.18833450456781442</v>
      </c>
      <c r="T47" s="146">
        <v>146</v>
      </c>
      <c r="U47" s="146">
        <v>143</v>
      </c>
      <c r="V47" s="145">
        <f t="shared" si="45"/>
        <v>2.0979020979021046E-2</v>
      </c>
      <c r="W47" s="134"/>
      <c r="X47" s="110">
        <v>146.9</v>
      </c>
      <c r="Y47" s="110">
        <v>122.3</v>
      </c>
      <c r="Z47" s="145">
        <f t="shared" si="46"/>
        <v>0.20114472608340161</v>
      </c>
      <c r="AA47" s="146">
        <v>131.80000000000001</v>
      </c>
      <c r="AB47" s="146">
        <v>122.7</v>
      </c>
      <c r="AC47" s="145">
        <f t="shared" si="47"/>
        <v>7.4164629176854291E-2</v>
      </c>
      <c r="AE47" s="110">
        <v>97.6</v>
      </c>
      <c r="AF47" s="110">
        <v>99.8</v>
      </c>
      <c r="AG47" s="145">
        <f t="shared" si="48"/>
        <v>-2.2044088176352727E-2</v>
      </c>
      <c r="AH47" s="146">
        <v>108</v>
      </c>
      <c r="AI47" s="146">
        <v>100.5</v>
      </c>
      <c r="AJ47" s="145">
        <f t="shared" si="49"/>
        <v>7.4626865671641784E-2</v>
      </c>
    </row>
    <row r="48" spans="2:40" ht="16.5" thickTop="1" thickBot="1" x14ac:dyDescent="0.25">
      <c r="B48" s="35" t="s">
        <v>125</v>
      </c>
      <c r="C48" s="110"/>
      <c r="D48" s="175"/>
      <c r="E48" s="144"/>
      <c r="F48" s="146"/>
      <c r="G48" s="146"/>
      <c r="H48" s="144"/>
      <c r="I48" s="134"/>
      <c r="J48" s="175"/>
      <c r="K48" s="175"/>
      <c r="L48" s="159"/>
      <c r="M48" s="198"/>
      <c r="N48" s="199"/>
      <c r="O48" s="159"/>
      <c r="P48" s="199"/>
      <c r="Q48" s="175"/>
      <c r="R48" s="175"/>
      <c r="S48" s="144"/>
      <c r="T48" s="146"/>
      <c r="U48" s="146"/>
      <c r="V48" s="144"/>
      <c r="W48" s="134"/>
      <c r="X48" s="110"/>
      <c r="Y48" s="110"/>
      <c r="Z48" s="144"/>
      <c r="AA48" s="146"/>
      <c r="AB48" s="146"/>
      <c r="AC48" s="144"/>
      <c r="AE48" s="110"/>
      <c r="AF48" s="110"/>
      <c r="AG48" s="144"/>
      <c r="AH48" s="146"/>
      <c r="AI48" s="146"/>
      <c r="AJ48" s="144"/>
    </row>
    <row r="49" spans="2:40" ht="16.5" thickTop="1" thickBot="1" x14ac:dyDescent="0.25">
      <c r="B49" s="12" t="s">
        <v>122</v>
      </c>
      <c r="C49" s="114">
        <v>0.66800000000000004</v>
      </c>
      <c r="D49" s="174">
        <v>0.65400000000000003</v>
      </c>
      <c r="E49" s="159" t="str">
        <f>(C49-D49)*100&amp; " p.p."</f>
        <v>1,4 p.p.</v>
      </c>
      <c r="F49" s="114">
        <v>0.68300000000000005</v>
      </c>
      <c r="G49" s="114">
        <v>0.65400000000000003</v>
      </c>
      <c r="H49" s="176" t="s">
        <v>246</v>
      </c>
      <c r="I49" s="133"/>
      <c r="J49" s="174">
        <v>0.629</v>
      </c>
      <c r="K49" s="174">
        <v>0.63200000000000001</v>
      </c>
      <c r="L49" s="161" t="s">
        <v>288</v>
      </c>
      <c r="M49" s="174">
        <v>0.64500000000000002</v>
      </c>
      <c r="N49" s="196">
        <v>0.63500000000000001</v>
      </c>
      <c r="O49" s="161" t="s">
        <v>182</v>
      </c>
      <c r="P49" s="196"/>
      <c r="Q49" s="174">
        <v>0.76500000000000001</v>
      </c>
      <c r="R49" s="174">
        <v>0.75600000000000001</v>
      </c>
      <c r="S49" s="176" t="s">
        <v>272</v>
      </c>
      <c r="T49" s="114">
        <v>0.77700000000000002</v>
      </c>
      <c r="U49" s="114">
        <v>0.75800000000000001</v>
      </c>
      <c r="V49" s="159" t="str">
        <f>(T49-U49)*100&amp; " p.p."</f>
        <v>1,9 p.p.</v>
      </c>
      <c r="W49" s="133"/>
      <c r="X49" s="114">
        <v>0.72399999999999998</v>
      </c>
      <c r="Y49" s="114">
        <v>0.69499999999999995</v>
      </c>
      <c r="Z49" s="176" t="s">
        <v>246</v>
      </c>
      <c r="AA49" s="114">
        <v>0.74399999999999999</v>
      </c>
      <c r="AB49" s="114">
        <v>0.69299999999999995</v>
      </c>
      <c r="AC49" s="176" t="s">
        <v>248</v>
      </c>
      <c r="AE49" s="114">
        <v>0.53900000000000003</v>
      </c>
      <c r="AF49" s="114">
        <v>0.52600000000000002</v>
      </c>
      <c r="AG49" s="159" t="str">
        <f>(AE49-AF49)*100&amp; " p.p."</f>
        <v>1,3 p.p.</v>
      </c>
      <c r="AH49" s="114">
        <v>0.56399999999999995</v>
      </c>
      <c r="AI49" s="114">
        <v>0.52600000000000002</v>
      </c>
      <c r="AJ49" s="159" t="s">
        <v>206</v>
      </c>
      <c r="AK49" s="150"/>
      <c r="AL49" s="150"/>
      <c r="AM49" s="150"/>
      <c r="AN49" s="150"/>
    </row>
    <row r="50" spans="2:40" ht="16.5" thickTop="1" thickBot="1" x14ac:dyDescent="0.25">
      <c r="B50" s="12" t="s">
        <v>123</v>
      </c>
      <c r="C50" s="221">
        <v>172.7</v>
      </c>
      <c r="D50" s="175">
        <v>149.80000000000001</v>
      </c>
      <c r="E50" s="145">
        <f t="shared" ref="E50:E51" si="51">C50/D50-1</f>
        <v>0.15287049399198915</v>
      </c>
      <c r="F50" s="212">
        <v>154.80000000000001</v>
      </c>
      <c r="G50" s="33">
        <v>149.69999999999999</v>
      </c>
      <c r="H50" s="145">
        <f t="shared" ref="H50:H51" si="52">F50/G50-1</f>
        <v>3.4068136272545235E-2</v>
      </c>
      <c r="I50" s="134"/>
      <c r="J50" s="221">
        <v>171.8</v>
      </c>
      <c r="K50" s="175">
        <v>143.9</v>
      </c>
      <c r="L50" s="197">
        <f t="shared" ref="L50:L51" si="53">J50/K50-1</f>
        <v>0.19388464211257816</v>
      </c>
      <c r="M50" s="212">
        <v>153.80000000000001</v>
      </c>
      <c r="N50" s="33">
        <v>143.5</v>
      </c>
      <c r="O50" s="197">
        <f t="shared" ref="O50:O51" si="54">M50/N50-1</f>
        <v>7.177700348432059E-2</v>
      </c>
      <c r="P50" s="199"/>
      <c r="Q50" s="175">
        <v>179.4</v>
      </c>
      <c r="R50" s="175">
        <v>161.9</v>
      </c>
      <c r="S50" s="145">
        <f t="shared" ref="S50:S51" si="55">Q50/R50-1</f>
        <v>0.10809141445336623</v>
      </c>
      <c r="T50" s="146">
        <v>167.6</v>
      </c>
      <c r="U50" s="146">
        <v>162.30000000000001</v>
      </c>
      <c r="V50" s="145">
        <f t="shared" ref="V50:V51" si="56">T50/U50-1</f>
        <v>3.2655576093653549E-2</v>
      </c>
      <c r="W50" s="134"/>
      <c r="X50" s="110">
        <v>191</v>
      </c>
      <c r="Y50" s="110">
        <v>151.4</v>
      </c>
      <c r="Z50" s="145">
        <f t="shared" ref="Z50:Z51" si="57">X50/Y50-1</f>
        <v>0.26155878467635407</v>
      </c>
      <c r="AA50" s="146">
        <v>156.19999999999999</v>
      </c>
      <c r="AB50" s="146">
        <v>151.19999999999999</v>
      </c>
      <c r="AC50" s="145">
        <f t="shared" ref="AC50:AC51" si="58">AA50/AB50-1</f>
        <v>3.3068783068783025E-2</v>
      </c>
      <c r="AE50" s="110">
        <v>137.80000000000001</v>
      </c>
      <c r="AF50" s="110">
        <v>136.4</v>
      </c>
      <c r="AG50" s="145">
        <f t="shared" ref="AG50:AG51" si="59">AE50/AF50-1</f>
        <v>1.0263929618768319E-2</v>
      </c>
      <c r="AH50" s="146">
        <v>137.1</v>
      </c>
      <c r="AI50" s="146">
        <v>136.4</v>
      </c>
      <c r="AJ50" s="145">
        <f t="shared" ref="AJ50:AJ51" si="60">AH50/AI50-1</f>
        <v>5.1319648093841597E-3</v>
      </c>
    </row>
    <row r="51" spans="2:40" ht="16.5" thickTop="1" thickBot="1" x14ac:dyDescent="0.25">
      <c r="B51" s="12" t="s">
        <v>124</v>
      </c>
      <c r="C51" s="222">
        <v>115.4</v>
      </c>
      <c r="D51" s="175">
        <v>97.9</v>
      </c>
      <c r="E51" s="145">
        <f t="shared" si="51"/>
        <v>0.17875383043922377</v>
      </c>
      <c r="F51" s="210">
        <v>105.7</v>
      </c>
      <c r="G51" s="211">
        <v>97.9</v>
      </c>
      <c r="H51" s="145">
        <f t="shared" si="52"/>
        <v>7.9673135852911026E-2</v>
      </c>
      <c r="I51" s="134"/>
      <c r="J51" s="222">
        <v>108.1</v>
      </c>
      <c r="K51" s="175">
        <v>90.9</v>
      </c>
      <c r="L51" s="197">
        <f t="shared" si="53"/>
        <v>0.18921892189218914</v>
      </c>
      <c r="M51" s="210">
        <v>99.3</v>
      </c>
      <c r="N51" s="211">
        <v>91.2</v>
      </c>
      <c r="O51" s="197">
        <f t="shared" si="54"/>
        <v>8.881578947368407E-2</v>
      </c>
      <c r="P51" s="199"/>
      <c r="Q51" s="175">
        <v>137.30000000000001</v>
      </c>
      <c r="R51" s="175">
        <v>122.3</v>
      </c>
      <c r="S51" s="145">
        <f t="shared" si="55"/>
        <v>0.12264922322158633</v>
      </c>
      <c r="T51" s="146">
        <v>130.19999999999999</v>
      </c>
      <c r="U51" s="146">
        <v>123.1</v>
      </c>
      <c r="V51" s="145">
        <f t="shared" si="56"/>
        <v>5.76766856214459E-2</v>
      </c>
      <c r="W51" s="134"/>
      <c r="X51" s="110">
        <v>138.4</v>
      </c>
      <c r="Y51" s="110">
        <v>105.1</v>
      </c>
      <c r="Z51" s="145">
        <f t="shared" si="57"/>
        <v>0.31684110371075169</v>
      </c>
      <c r="AA51" s="146">
        <v>116.2</v>
      </c>
      <c r="AB51" s="146">
        <v>104.9</v>
      </c>
      <c r="AC51" s="145">
        <f t="shared" si="58"/>
        <v>0.10772163965681592</v>
      </c>
      <c r="AE51" s="110">
        <v>74.3</v>
      </c>
      <c r="AF51" s="110">
        <v>71.7</v>
      </c>
      <c r="AG51" s="145">
        <f t="shared" si="59"/>
        <v>3.6262203626220346E-2</v>
      </c>
      <c r="AH51" s="146">
        <v>77.3</v>
      </c>
      <c r="AI51" s="146">
        <v>71.7</v>
      </c>
      <c r="AJ51" s="145">
        <f t="shared" si="60"/>
        <v>7.8103207810320763E-2</v>
      </c>
    </row>
    <row r="52" spans="2:40" ht="16.5" thickTop="1" thickBot="1" x14ac:dyDescent="0.25">
      <c r="B52" s="35" t="s">
        <v>126</v>
      </c>
      <c r="C52" s="110"/>
      <c r="D52" s="175"/>
      <c r="E52" s="144"/>
      <c r="F52" s="146"/>
      <c r="G52" s="146"/>
      <c r="H52" s="144"/>
      <c r="I52" s="133"/>
      <c r="J52" s="175"/>
      <c r="K52" s="175"/>
      <c r="L52" s="159"/>
      <c r="M52" s="198"/>
      <c r="N52" s="199"/>
      <c r="O52" s="159"/>
      <c r="P52" s="199"/>
      <c r="Q52" s="175"/>
      <c r="R52" s="175"/>
      <c r="S52" s="144"/>
      <c r="T52" s="146"/>
      <c r="U52" s="146"/>
      <c r="V52" s="144"/>
      <c r="W52" s="133"/>
      <c r="X52" s="110"/>
      <c r="Y52" s="110"/>
      <c r="Z52" s="144"/>
      <c r="AA52" s="146"/>
      <c r="AB52" s="146"/>
      <c r="AC52" s="144"/>
      <c r="AE52" s="110"/>
      <c r="AF52" s="110"/>
      <c r="AG52" s="144"/>
      <c r="AH52" s="146"/>
      <c r="AI52" s="146"/>
      <c r="AJ52" s="144"/>
    </row>
    <row r="53" spans="2:40" ht="16.5" thickTop="1" thickBot="1" x14ac:dyDescent="0.25">
      <c r="B53" s="12" t="s">
        <v>122</v>
      </c>
      <c r="C53" s="114">
        <v>0.61399999999999999</v>
      </c>
      <c r="D53" s="174">
        <v>0.60299999999999998</v>
      </c>
      <c r="E53" s="176" t="s">
        <v>290</v>
      </c>
      <c r="F53" s="114">
        <v>0.625</v>
      </c>
      <c r="G53" s="114">
        <v>0.61399999999999999</v>
      </c>
      <c r="H53" s="159" t="str">
        <f>(F53-G53)*100&amp; " p.p."</f>
        <v>1,1 p.p.</v>
      </c>
      <c r="I53" s="133"/>
      <c r="J53" s="174">
        <v>0.58899999999999997</v>
      </c>
      <c r="K53" s="174">
        <v>0.54400000000000004</v>
      </c>
      <c r="L53" s="176" t="s">
        <v>314</v>
      </c>
      <c r="M53" s="174">
        <v>0.58199999999999996</v>
      </c>
      <c r="N53" s="196">
        <v>0.56999999999999995</v>
      </c>
      <c r="O53" s="176" t="s">
        <v>312</v>
      </c>
      <c r="P53" s="196"/>
      <c r="Q53" s="174">
        <v>0.71399999999999997</v>
      </c>
      <c r="R53" s="174">
        <v>0.71799999999999997</v>
      </c>
      <c r="S53" s="159" t="str">
        <f>(Q53-R53)*100&amp; " p.p."</f>
        <v>-0,4 p.p.</v>
      </c>
      <c r="T53" s="114">
        <v>0.71299999999999997</v>
      </c>
      <c r="U53" s="114">
        <v>0.71799999999999997</v>
      </c>
      <c r="V53" s="159" t="str">
        <f>(T53-U53)*100&amp; " p.p."</f>
        <v>-0,5 p.p.</v>
      </c>
      <c r="W53" s="133"/>
      <c r="X53" s="114">
        <v>0.61599999999999999</v>
      </c>
      <c r="Y53" s="114">
        <v>0.60199999999999998</v>
      </c>
      <c r="Z53" s="176" t="s">
        <v>247</v>
      </c>
      <c r="AA53" s="114">
        <v>0.629</v>
      </c>
      <c r="AB53" s="114">
        <v>0.60299999999999998</v>
      </c>
      <c r="AC53" s="176" t="s">
        <v>249</v>
      </c>
      <c r="AE53" s="114">
        <v>0.51900000000000002</v>
      </c>
      <c r="AF53" s="114">
        <v>0.54600000000000004</v>
      </c>
      <c r="AG53" s="159" t="str">
        <f>(AE53-AF53)*100&amp; " p.p."</f>
        <v>-2,7 p.p.</v>
      </c>
      <c r="AH53" s="114">
        <v>0.56899999999999995</v>
      </c>
      <c r="AI53" s="114">
        <v>0.55300000000000005</v>
      </c>
      <c r="AJ53" s="159" t="s">
        <v>202</v>
      </c>
      <c r="AK53" s="150"/>
      <c r="AL53" s="150"/>
      <c r="AM53" s="150"/>
      <c r="AN53" s="150"/>
    </row>
    <row r="54" spans="2:40" ht="16.5" thickTop="1" thickBot="1" x14ac:dyDescent="0.25">
      <c r="B54" s="12" t="s">
        <v>123</v>
      </c>
      <c r="C54" s="221">
        <v>260.89999999999998</v>
      </c>
      <c r="D54" s="175">
        <v>229.3</v>
      </c>
      <c r="E54" s="145">
        <f t="shared" ref="E54:E55" si="61">C54/D54-1</f>
        <v>0.13781072830353236</v>
      </c>
      <c r="F54" s="212">
        <v>234.1</v>
      </c>
      <c r="G54" s="230">
        <v>231</v>
      </c>
      <c r="H54" s="145">
        <f t="shared" ref="H54:H55" si="62">F54/G54-1</f>
        <v>1.3419913419913332E-2</v>
      </c>
      <c r="I54" s="134"/>
      <c r="J54" s="221">
        <v>276.10000000000002</v>
      </c>
      <c r="K54" s="175">
        <v>226.3</v>
      </c>
      <c r="L54" s="197">
        <f t="shared" ref="L54:L55" si="63">J54/K54-1</f>
        <v>0.22006186478126377</v>
      </c>
      <c r="M54" s="212">
        <v>233.4</v>
      </c>
      <c r="N54" s="33">
        <v>230.9</v>
      </c>
      <c r="O54" s="197">
        <f t="shared" ref="O54:O55" si="64">M54/N54-1</f>
        <v>1.0827197921178033E-2</v>
      </c>
      <c r="P54" s="199"/>
      <c r="Q54" s="175">
        <v>276.5</v>
      </c>
      <c r="R54" s="175">
        <v>224.2</v>
      </c>
      <c r="S54" s="145">
        <f t="shared" ref="S54:S55" si="65">Q54/R54-1</f>
        <v>0.23327386262265848</v>
      </c>
      <c r="T54" s="146">
        <v>225.5</v>
      </c>
      <c r="U54" s="146">
        <v>224.9</v>
      </c>
      <c r="V54" s="145">
        <f t="shared" ref="V54:V55" si="66">T54/U54-1</f>
        <v>2.667852378835045E-3</v>
      </c>
      <c r="W54" s="134"/>
      <c r="X54" s="110">
        <v>250.6</v>
      </c>
      <c r="Y54" s="110">
        <v>231</v>
      </c>
      <c r="Z54" s="145">
        <f t="shared" ref="Z54:Z55" si="67">X54/Y54-1</f>
        <v>8.4848484848484729E-2</v>
      </c>
      <c r="AA54" s="146">
        <v>233.8</v>
      </c>
      <c r="AB54" s="146">
        <v>231.7</v>
      </c>
      <c r="AC54" s="145">
        <f t="shared" ref="AC54:AC55" si="68">AA54/AB54-1</f>
        <v>9.0634441087613649E-3</v>
      </c>
      <c r="AE54" s="110">
        <v>229.1</v>
      </c>
      <c r="AF54" s="110">
        <v>238.8</v>
      </c>
      <c r="AG54" s="145">
        <f t="shared" ref="AG54:AG55" si="69">AE54/AF54-1</f>
        <v>-4.0619765494137372E-2</v>
      </c>
      <c r="AH54" s="146">
        <v>249.6</v>
      </c>
      <c r="AI54" s="146">
        <v>239.7</v>
      </c>
      <c r="AJ54" s="145">
        <f t="shared" ref="AJ54:AJ55" si="70">AH54/AI54-1</f>
        <v>4.1301627033792254E-2</v>
      </c>
    </row>
    <row r="55" spans="2:40" ht="16.5" thickTop="1" thickBot="1" x14ac:dyDescent="0.25">
      <c r="B55" s="12" t="s">
        <v>124</v>
      </c>
      <c r="C55" s="222">
        <v>160.1</v>
      </c>
      <c r="D55" s="175">
        <v>138.30000000000001</v>
      </c>
      <c r="E55" s="112">
        <f t="shared" si="61"/>
        <v>0.15762834417932026</v>
      </c>
      <c r="F55" s="210">
        <v>146.30000000000001</v>
      </c>
      <c r="G55" s="211">
        <v>141.80000000000001</v>
      </c>
      <c r="H55" s="112">
        <f t="shared" si="62"/>
        <v>3.1734837799717974E-2</v>
      </c>
      <c r="I55" s="134"/>
      <c r="J55" s="222">
        <v>162.6</v>
      </c>
      <c r="K55" s="175">
        <v>123.2</v>
      </c>
      <c r="L55" s="197">
        <f t="shared" si="63"/>
        <v>0.31980519480519476</v>
      </c>
      <c r="M55" s="210">
        <v>135.69999999999999</v>
      </c>
      <c r="N55" s="211">
        <v>131.6</v>
      </c>
      <c r="O55" s="197">
        <f t="shared" si="64"/>
        <v>3.1155015197568359E-2</v>
      </c>
      <c r="P55" s="199"/>
      <c r="Q55" s="175">
        <v>197.6</v>
      </c>
      <c r="R55" s="175">
        <v>161.1</v>
      </c>
      <c r="S55" s="112">
        <f t="shared" si="65"/>
        <v>0.22656734947237744</v>
      </c>
      <c r="T55" s="111">
        <v>160.80000000000001</v>
      </c>
      <c r="U55" s="111">
        <v>161.6</v>
      </c>
      <c r="V55" s="112">
        <f t="shared" si="66"/>
        <v>-4.9504950495048439E-3</v>
      </c>
      <c r="W55" s="134"/>
      <c r="X55" s="110">
        <v>154.6</v>
      </c>
      <c r="Y55" s="110">
        <v>139</v>
      </c>
      <c r="Z55" s="112">
        <f t="shared" si="67"/>
        <v>0.11223021582733805</v>
      </c>
      <c r="AA55" s="111">
        <v>146.9</v>
      </c>
      <c r="AB55" s="111">
        <v>139.69999999999999</v>
      </c>
      <c r="AC55" s="112">
        <f t="shared" si="68"/>
        <v>5.153901216893364E-2</v>
      </c>
      <c r="AE55" s="110">
        <v>118.8</v>
      </c>
      <c r="AF55" s="110">
        <v>130.30000000000001</v>
      </c>
      <c r="AG55" s="112">
        <f t="shared" si="69"/>
        <v>-8.8257866462010837E-2</v>
      </c>
      <c r="AH55" s="111">
        <v>142.1</v>
      </c>
      <c r="AI55" s="111">
        <v>132.6</v>
      </c>
      <c r="AJ55" s="112">
        <f t="shared" si="70"/>
        <v>7.1644042232277494E-2</v>
      </c>
    </row>
    <row r="56" spans="2:40" ht="15.75" thickTop="1" x14ac:dyDescent="0.2">
      <c r="B56" s="23"/>
      <c r="I56" s="134"/>
      <c r="J56" s="2"/>
      <c r="K56" s="2"/>
      <c r="L56" s="2"/>
      <c r="M56" s="2"/>
      <c r="N56" s="2"/>
      <c r="O56" s="2"/>
      <c r="P56" s="185"/>
      <c r="W56" s="134"/>
    </row>
    <row r="57" spans="2:40" ht="15.75" thickBot="1" x14ac:dyDescent="0.25">
      <c r="B57" s="23"/>
      <c r="I57" s="134"/>
      <c r="J57" s="2"/>
      <c r="K57" s="2"/>
      <c r="L57" s="2"/>
      <c r="M57" s="2"/>
      <c r="N57" s="2"/>
      <c r="O57" s="2"/>
      <c r="P57" s="185"/>
      <c r="W57" s="134"/>
    </row>
    <row r="58" spans="2:40" ht="22.5" customHeight="1" thickTop="1" thickBot="1" x14ac:dyDescent="0.25">
      <c r="B58" s="263" t="s">
        <v>153</v>
      </c>
      <c r="C58" s="191" t="s">
        <v>282</v>
      </c>
      <c r="D58" s="191" t="s">
        <v>280</v>
      </c>
      <c r="E58" s="259" t="s">
        <v>169</v>
      </c>
      <c r="F58" s="191" t="s">
        <v>282</v>
      </c>
      <c r="G58" s="191" t="s">
        <v>280</v>
      </c>
      <c r="H58" s="259" t="s">
        <v>169</v>
      </c>
      <c r="I58" s="134"/>
      <c r="J58" s="191" t="s">
        <v>283</v>
      </c>
      <c r="K58" s="191" t="s">
        <v>281</v>
      </c>
      <c r="L58" s="259" t="s">
        <v>169</v>
      </c>
      <c r="M58" s="191" t="s">
        <v>283</v>
      </c>
      <c r="N58" s="191" t="s">
        <v>281</v>
      </c>
      <c r="O58" s="259" t="s">
        <v>169</v>
      </c>
      <c r="P58" s="202"/>
      <c r="Q58" s="179" t="s">
        <v>256</v>
      </c>
      <c r="R58" s="179" t="s">
        <v>257</v>
      </c>
      <c r="S58" s="259" t="s">
        <v>169</v>
      </c>
      <c r="T58" s="179" t="s">
        <v>256</v>
      </c>
      <c r="U58" s="179" t="s">
        <v>257</v>
      </c>
      <c r="V58" s="259" t="s">
        <v>169</v>
      </c>
      <c r="W58" s="134"/>
      <c r="X58" s="173" t="s">
        <v>224</v>
      </c>
      <c r="Y58" s="173" t="s">
        <v>225</v>
      </c>
      <c r="Z58" s="259" t="s">
        <v>169</v>
      </c>
      <c r="AA58" s="173" t="s">
        <v>224</v>
      </c>
      <c r="AB58" s="173" t="s">
        <v>225</v>
      </c>
      <c r="AC58" s="259" t="s">
        <v>169</v>
      </c>
      <c r="AE58" s="173" t="s">
        <v>197</v>
      </c>
      <c r="AF58" s="173" t="s">
        <v>175</v>
      </c>
      <c r="AG58" s="259" t="s">
        <v>169</v>
      </c>
      <c r="AH58" s="173" t="s">
        <v>197</v>
      </c>
      <c r="AI58" s="173" t="s">
        <v>175</v>
      </c>
      <c r="AJ58" s="259" t="s">
        <v>169</v>
      </c>
    </row>
    <row r="59" spans="2:40" ht="22.5" customHeight="1" thickTop="1" thickBot="1" x14ac:dyDescent="0.25">
      <c r="B59" s="264"/>
      <c r="C59" s="244" t="s">
        <v>170</v>
      </c>
      <c r="D59" s="256"/>
      <c r="E59" s="260"/>
      <c r="F59" s="244" t="s">
        <v>171</v>
      </c>
      <c r="G59" s="256"/>
      <c r="H59" s="260"/>
      <c r="I59" s="134"/>
      <c r="J59" s="244" t="s">
        <v>170</v>
      </c>
      <c r="K59" s="256"/>
      <c r="L59" s="260"/>
      <c r="M59" s="244" t="s">
        <v>171</v>
      </c>
      <c r="N59" s="256"/>
      <c r="O59" s="260"/>
      <c r="P59" s="203"/>
      <c r="Q59" s="244" t="s">
        <v>170</v>
      </c>
      <c r="R59" s="256"/>
      <c r="S59" s="260"/>
      <c r="T59" s="244" t="s">
        <v>171</v>
      </c>
      <c r="U59" s="256"/>
      <c r="V59" s="260"/>
      <c r="W59" s="134"/>
      <c r="X59" s="244" t="s">
        <v>170</v>
      </c>
      <c r="Y59" s="256"/>
      <c r="Z59" s="260"/>
      <c r="AA59" s="244" t="s">
        <v>171</v>
      </c>
      <c r="AB59" s="256"/>
      <c r="AC59" s="260"/>
      <c r="AE59" s="244" t="s">
        <v>170</v>
      </c>
      <c r="AF59" s="256"/>
      <c r="AG59" s="260"/>
      <c r="AH59" s="244" t="s">
        <v>171</v>
      </c>
      <c r="AI59" s="256"/>
      <c r="AJ59" s="260"/>
    </row>
    <row r="60" spans="2:40" ht="16.5" thickTop="1" thickBot="1" x14ac:dyDescent="0.25">
      <c r="B60" s="31" t="s">
        <v>104</v>
      </c>
      <c r="C60" s="32"/>
      <c r="D60" s="32"/>
      <c r="E60" s="33"/>
      <c r="F60" s="33"/>
      <c r="G60" s="33"/>
      <c r="H60" s="33"/>
      <c r="I60" s="134"/>
      <c r="J60" s="32"/>
      <c r="K60" s="32"/>
      <c r="L60" s="33"/>
      <c r="M60" s="33"/>
      <c r="N60" s="33"/>
      <c r="O60" s="33"/>
      <c r="P60" s="195"/>
      <c r="Q60" s="183"/>
      <c r="R60" s="183"/>
      <c r="S60" s="183"/>
      <c r="T60" s="183"/>
      <c r="U60" s="183"/>
      <c r="V60" s="183"/>
      <c r="W60" s="134"/>
      <c r="X60" s="32"/>
      <c r="Y60" s="32"/>
      <c r="Z60" s="33"/>
      <c r="AA60" s="33"/>
      <c r="AB60" s="33"/>
      <c r="AC60" s="33"/>
      <c r="AE60" s="32"/>
      <c r="AF60" s="32"/>
      <c r="AG60" s="33"/>
      <c r="AH60" s="33"/>
      <c r="AI60" s="33"/>
      <c r="AJ60" s="33"/>
    </row>
    <row r="61" spans="2:40" ht="16.5" thickTop="1" thickBot="1" x14ac:dyDescent="0.25">
      <c r="B61" s="12" t="s">
        <v>122</v>
      </c>
      <c r="C61" s="114">
        <v>0.57199999999999995</v>
      </c>
      <c r="D61" s="174">
        <v>0.52800000000000002</v>
      </c>
      <c r="E61" s="176" t="s">
        <v>289</v>
      </c>
      <c r="F61" s="114">
        <v>0.55900000000000005</v>
      </c>
      <c r="G61" s="114">
        <v>0.53500000000000003</v>
      </c>
      <c r="H61" s="176" t="s">
        <v>313</v>
      </c>
      <c r="I61" s="133"/>
      <c r="J61" s="174">
        <v>0.54800000000000004</v>
      </c>
      <c r="K61" s="174">
        <v>0.5</v>
      </c>
      <c r="L61" s="176" t="s">
        <v>316</v>
      </c>
      <c r="M61" s="174">
        <v>0.53700000000000003</v>
      </c>
      <c r="N61" s="174">
        <v>0.52200000000000002</v>
      </c>
      <c r="O61" s="176" t="s">
        <v>319</v>
      </c>
      <c r="P61" s="174"/>
      <c r="Q61" s="174">
        <v>0.67</v>
      </c>
      <c r="R61" s="174">
        <v>0.64900000000000002</v>
      </c>
      <c r="S61" s="159" t="str">
        <f>(Q61-R61)*100&amp; " p.p."</f>
        <v>2,1 p.p.</v>
      </c>
      <c r="T61" s="114">
        <v>0.64900000000000002</v>
      </c>
      <c r="U61" s="114">
        <v>0.64700000000000002</v>
      </c>
      <c r="V61" s="159" t="str">
        <f>(T61-U61)*100&amp; " p.p."</f>
        <v>0,2 p.p.</v>
      </c>
      <c r="W61" s="133"/>
      <c r="X61" s="114">
        <v>0.57099999999999995</v>
      </c>
      <c r="Y61" s="114">
        <v>0.503</v>
      </c>
      <c r="Z61" s="176" t="s">
        <v>250</v>
      </c>
      <c r="AA61" s="114">
        <v>0.55100000000000005</v>
      </c>
      <c r="AB61" s="114">
        <v>0.501</v>
      </c>
      <c r="AC61" s="176" t="s">
        <v>252</v>
      </c>
      <c r="AE61" s="114">
        <v>0.48699999999999999</v>
      </c>
      <c r="AF61" s="114">
        <v>0.44500000000000001</v>
      </c>
      <c r="AG61" s="159" t="str">
        <f>(AE61-AF61)*100&amp; " p.p."</f>
        <v>4,2 p.p.</v>
      </c>
      <c r="AH61" s="114">
        <v>0.48199999999999998</v>
      </c>
      <c r="AI61" s="114">
        <v>0.45100000000000001</v>
      </c>
      <c r="AJ61" s="159" t="str">
        <f>(AH61-AI61)*100&amp; " p.p."</f>
        <v>3,1 p.p.</v>
      </c>
      <c r="AK61" s="150"/>
      <c r="AL61" s="150"/>
      <c r="AM61" s="150"/>
      <c r="AN61" s="150"/>
    </row>
    <row r="62" spans="2:40" ht="16.5" thickTop="1" thickBot="1" x14ac:dyDescent="0.25">
      <c r="B62" s="12" t="s">
        <v>123</v>
      </c>
      <c r="C62" s="231">
        <v>180</v>
      </c>
      <c r="D62" s="175">
        <v>181.3</v>
      </c>
      <c r="E62" s="145">
        <f t="shared" ref="E62:E63" si="71">C62/D62-1</f>
        <v>-7.1704357418643783E-3</v>
      </c>
      <c r="F62" s="225">
        <v>180.1</v>
      </c>
      <c r="G62" s="226">
        <v>181.8</v>
      </c>
      <c r="H62" s="145">
        <f t="shared" ref="H62:H63" si="72">F62/G62-1</f>
        <v>-9.3509350935094826E-3</v>
      </c>
      <c r="I62" s="134"/>
      <c r="J62" s="233">
        <v>182.4</v>
      </c>
      <c r="K62" s="234">
        <v>173.1</v>
      </c>
      <c r="L62" s="197">
        <f t="shared" ref="L62:L63" si="73">J62/K62-1</f>
        <v>5.3726169844020788E-2</v>
      </c>
      <c r="M62" s="212">
        <v>178.8</v>
      </c>
      <c r="N62" s="33">
        <v>175.1</v>
      </c>
      <c r="O62" s="197">
        <f t="shared" ref="O62:O63" si="74">M62/N62-1</f>
        <v>2.1130782410051507E-2</v>
      </c>
      <c r="P62" s="198"/>
      <c r="Q62" s="175">
        <v>173</v>
      </c>
      <c r="R62" s="175">
        <v>179.5</v>
      </c>
      <c r="S62" s="145">
        <f t="shared" ref="S62:S63" si="75">Q62/R62-1</f>
        <v>-3.6211699164345412E-2</v>
      </c>
      <c r="T62" s="149">
        <v>171.3</v>
      </c>
      <c r="U62" s="149">
        <v>179.2</v>
      </c>
      <c r="V62" s="145">
        <f t="shared" ref="V62:V63" si="76">T62/U62-1</f>
        <v>-4.4084821428571286E-2</v>
      </c>
      <c r="W62" s="134"/>
      <c r="X62" s="110">
        <v>178.1</v>
      </c>
      <c r="Y62" s="110">
        <v>179.1</v>
      </c>
      <c r="Z62" s="145">
        <f t="shared" ref="Z62:Z63" si="77">X62/Y62-1</f>
        <v>-5.5834729201563738E-3</v>
      </c>
      <c r="AA62" s="149">
        <v>171.9</v>
      </c>
      <c r="AB62" s="149">
        <v>178.8</v>
      </c>
      <c r="AC62" s="145">
        <f t="shared" ref="AC62:AC63" si="78">AA62/AB62-1</f>
        <v>-3.8590604026845665E-2</v>
      </c>
      <c r="AE62" s="110">
        <v>190.3</v>
      </c>
      <c r="AF62" s="110">
        <v>200.2</v>
      </c>
      <c r="AG62" s="145">
        <f t="shared" ref="AG62:AG63" si="79">AE62/AF62-1</f>
        <v>-4.9450549450549386E-2</v>
      </c>
      <c r="AH62" s="149">
        <v>209.1</v>
      </c>
      <c r="AI62" s="149">
        <v>200.9</v>
      </c>
      <c r="AJ62" s="145">
        <f t="shared" ref="AJ62:AJ63" si="80">AH62/AI62-1</f>
        <v>4.081632653061229E-2</v>
      </c>
    </row>
    <row r="63" spans="2:40" ht="16.5" thickTop="1" thickBot="1" x14ac:dyDescent="0.25">
      <c r="B63" s="12" t="s">
        <v>124</v>
      </c>
      <c r="C63" s="224">
        <v>102.9</v>
      </c>
      <c r="D63" s="175">
        <v>95.7</v>
      </c>
      <c r="E63" s="145">
        <f t="shared" si="71"/>
        <v>7.5235109717868287E-2</v>
      </c>
      <c r="F63" s="227">
        <v>100.7</v>
      </c>
      <c r="G63" s="228">
        <v>97.3</v>
      </c>
      <c r="H63" s="145">
        <f t="shared" si="72"/>
        <v>3.4943473792394819E-2</v>
      </c>
      <c r="I63" s="134"/>
      <c r="J63" s="235">
        <v>100</v>
      </c>
      <c r="K63" s="70">
        <v>86.6</v>
      </c>
      <c r="L63" s="197">
        <f t="shared" si="73"/>
        <v>0.1547344110854505</v>
      </c>
      <c r="M63" s="236">
        <v>96</v>
      </c>
      <c r="N63" s="211">
        <v>91.4</v>
      </c>
      <c r="O63" s="197">
        <f t="shared" si="74"/>
        <v>5.032822757111588E-2</v>
      </c>
      <c r="P63" s="198"/>
      <c r="Q63" s="175">
        <v>115.8</v>
      </c>
      <c r="R63" s="175">
        <v>116.5</v>
      </c>
      <c r="S63" s="145">
        <f t="shared" si="75"/>
        <v>-6.0085836909871126E-3</v>
      </c>
      <c r="T63" s="149">
        <v>111.2</v>
      </c>
      <c r="U63" s="149">
        <v>116</v>
      </c>
      <c r="V63" s="145">
        <f t="shared" si="76"/>
        <v>-4.1379310344827558E-2</v>
      </c>
      <c r="W63" s="134"/>
      <c r="X63" s="110">
        <v>101.7</v>
      </c>
      <c r="Y63" s="110">
        <v>90</v>
      </c>
      <c r="Z63" s="145">
        <f t="shared" si="77"/>
        <v>0.13000000000000012</v>
      </c>
      <c r="AA63" s="149">
        <v>94.7</v>
      </c>
      <c r="AB63" s="149">
        <v>89.6</v>
      </c>
      <c r="AC63" s="145">
        <f t="shared" si="78"/>
        <v>5.6919642857143016E-2</v>
      </c>
      <c r="AE63" s="110">
        <v>92.6</v>
      </c>
      <c r="AF63" s="110">
        <v>89.2</v>
      </c>
      <c r="AG63" s="145">
        <f t="shared" si="79"/>
        <v>3.811659192825112E-2</v>
      </c>
      <c r="AH63" s="149">
        <v>100.7</v>
      </c>
      <c r="AI63" s="149">
        <v>90.5</v>
      </c>
      <c r="AJ63" s="145">
        <f t="shared" si="80"/>
        <v>0.11270718232044197</v>
      </c>
    </row>
    <row r="64" spans="2:40" ht="16.5" thickTop="1" thickBot="1" x14ac:dyDescent="0.25">
      <c r="B64" s="35" t="s">
        <v>105</v>
      </c>
      <c r="C64" s="110"/>
      <c r="D64" s="175"/>
      <c r="E64" s="144"/>
      <c r="F64" s="149"/>
      <c r="G64" s="149"/>
      <c r="H64" s="144"/>
      <c r="I64" s="134"/>
      <c r="J64" s="175"/>
      <c r="K64" s="175"/>
      <c r="L64" s="159"/>
      <c r="M64" s="198"/>
      <c r="N64" s="198"/>
      <c r="O64" s="159"/>
      <c r="P64" s="198"/>
      <c r="Q64" s="175"/>
      <c r="R64" s="175"/>
      <c r="S64" s="144"/>
      <c r="T64" s="149"/>
      <c r="U64" s="149"/>
      <c r="V64" s="144"/>
      <c r="W64" s="134"/>
      <c r="X64" s="110"/>
      <c r="Y64" s="110"/>
      <c r="Z64" s="144"/>
      <c r="AA64" s="149"/>
      <c r="AB64" s="149"/>
      <c r="AC64" s="144"/>
      <c r="AE64" s="110"/>
      <c r="AF64" s="110"/>
      <c r="AG64" s="144"/>
      <c r="AH64" s="149"/>
      <c r="AI64" s="149"/>
      <c r="AJ64" s="144"/>
    </row>
    <row r="65" spans="2:40" ht="16.5" thickTop="1" thickBot="1" x14ac:dyDescent="0.25">
      <c r="B65" s="12" t="s">
        <v>122</v>
      </c>
      <c r="C65" s="114">
        <v>0.77900000000000003</v>
      </c>
      <c r="D65" s="174">
        <v>0.753</v>
      </c>
      <c r="E65" s="176" t="s">
        <v>249</v>
      </c>
      <c r="F65" s="114">
        <v>0.79100000000000004</v>
      </c>
      <c r="G65" s="114">
        <v>0.753</v>
      </c>
      <c r="H65" s="159" t="str">
        <f>(F65-G65)*100&amp; " p.p."</f>
        <v>3,8 p.p.</v>
      </c>
      <c r="I65" s="133"/>
      <c r="J65" s="174">
        <v>0.73299999999999998</v>
      </c>
      <c r="K65" s="174">
        <v>0.77</v>
      </c>
      <c r="L65" s="176" t="s">
        <v>317</v>
      </c>
      <c r="M65" s="174">
        <v>0.85099999999999998</v>
      </c>
      <c r="N65" s="174">
        <v>0.77</v>
      </c>
      <c r="O65" s="176" t="s">
        <v>322</v>
      </c>
      <c r="P65" s="174"/>
      <c r="Q65" s="174">
        <v>0.85599999999999998</v>
      </c>
      <c r="R65" s="174">
        <v>0.82099999999999995</v>
      </c>
      <c r="S65" s="159" t="str">
        <f>(Q65-R65)*100&amp; " p.p."</f>
        <v>3,5 p.p.</v>
      </c>
      <c r="T65" s="114">
        <v>0.85299999999999998</v>
      </c>
      <c r="U65" s="114">
        <v>0.82099999999999995</v>
      </c>
      <c r="V65" s="159" t="str">
        <f>(T65-U65)*100&amp; " p.p."</f>
        <v>3,2 p.p.</v>
      </c>
      <c r="W65" s="133"/>
      <c r="X65" s="114">
        <v>0.80600000000000005</v>
      </c>
      <c r="Y65" s="114">
        <v>0.86199999999999999</v>
      </c>
      <c r="Z65" s="176" t="s">
        <v>251</v>
      </c>
      <c r="AA65" s="114">
        <v>0.83899999999999997</v>
      </c>
      <c r="AB65" s="114">
        <v>0.86199999999999999</v>
      </c>
      <c r="AC65" s="176" t="s">
        <v>253</v>
      </c>
      <c r="AE65" s="114">
        <v>0.59299999999999997</v>
      </c>
      <c r="AF65" s="114">
        <v>0.55700000000000005</v>
      </c>
      <c r="AG65" s="159" t="s">
        <v>207</v>
      </c>
      <c r="AH65" s="114">
        <v>0.61799999999999999</v>
      </c>
      <c r="AI65" s="114">
        <v>0.55700000000000005</v>
      </c>
      <c r="AJ65" s="159" t="s">
        <v>208</v>
      </c>
      <c r="AK65" s="150"/>
      <c r="AL65" s="150"/>
      <c r="AM65" s="150"/>
      <c r="AN65" s="150"/>
    </row>
    <row r="66" spans="2:40" ht="16.5" thickTop="1" thickBot="1" x14ac:dyDescent="0.25">
      <c r="B66" s="12" t="s">
        <v>123</v>
      </c>
      <c r="C66" s="231">
        <v>456</v>
      </c>
      <c r="D66" s="175">
        <v>338.9</v>
      </c>
      <c r="E66" s="145">
        <f t="shared" ref="E66:E67" si="81">C66/D66-1</f>
        <v>0.34552965476541764</v>
      </c>
      <c r="F66" s="225">
        <v>336.7</v>
      </c>
      <c r="G66" s="226">
        <v>338.9</v>
      </c>
      <c r="H66" s="145">
        <f t="shared" ref="H66:H67" si="82">F66/G66-1</f>
        <v>-6.4915904396576352E-3</v>
      </c>
      <c r="I66" s="134"/>
      <c r="J66" s="221">
        <v>429.2</v>
      </c>
      <c r="K66" s="175">
        <v>318.3</v>
      </c>
      <c r="L66" s="197">
        <f t="shared" ref="L66:L67" si="83">J66/K66-1</f>
        <v>0.34841344643418148</v>
      </c>
      <c r="M66" s="212">
        <v>301.5</v>
      </c>
      <c r="N66" s="33">
        <v>318.3</v>
      </c>
      <c r="O66" s="197">
        <f t="shared" ref="O66:O67" si="84">M66/N66-1</f>
        <v>-5.2780395852968898E-2</v>
      </c>
      <c r="P66" s="198"/>
      <c r="Q66" s="175">
        <v>478</v>
      </c>
      <c r="R66" s="175">
        <v>390.2</v>
      </c>
      <c r="S66" s="145">
        <f t="shared" ref="S66:S67" si="85">Q66/R66-1</f>
        <v>0.22501281394156836</v>
      </c>
      <c r="T66" s="149">
        <v>372.8</v>
      </c>
      <c r="U66" s="149">
        <v>390.3</v>
      </c>
      <c r="V66" s="145">
        <f t="shared" ref="V66:V67" si="86">T66/U66-1</f>
        <v>-4.4837304637458386E-2</v>
      </c>
      <c r="W66" s="134"/>
      <c r="X66" s="110">
        <v>525.29999999999995</v>
      </c>
      <c r="Y66" s="110">
        <v>362.2</v>
      </c>
      <c r="Z66" s="145">
        <f t="shared" ref="Z66:Z67" si="87">X66/Y66-1</f>
        <v>0.45030369961347305</v>
      </c>
      <c r="AA66" s="149">
        <v>371.3</v>
      </c>
      <c r="AB66" s="149">
        <v>362.2</v>
      </c>
      <c r="AC66" s="145">
        <f t="shared" ref="AC66:AC67" si="88">AA66/AB66-1</f>
        <v>2.512424075096642E-2</v>
      </c>
      <c r="AE66" s="110">
        <v>223</v>
      </c>
      <c r="AF66" s="110">
        <v>252.2</v>
      </c>
      <c r="AG66" s="145">
        <f t="shared" ref="AG66:AG67" si="89">AE66/AF66-1</f>
        <v>-0.11578112609040436</v>
      </c>
      <c r="AH66" s="149">
        <v>286.8</v>
      </c>
      <c r="AI66" s="149">
        <v>252.2</v>
      </c>
      <c r="AJ66" s="145">
        <f t="shared" ref="AJ66:AJ67" si="90">AH66/AI66-1</f>
        <v>0.13719270420301366</v>
      </c>
    </row>
    <row r="67" spans="2:40" ht="16.5" thickTop="1" thickBot="1" x14ac:dyDescent="0.25">
      <c r="B67" s="12" t="s">
        <v>124</v>
      </c>
      <c r="C67" s="224">
        <v>355.2</v>
      </c>
      <c r="D67" s="175">
        <v>255.3</v>
      </c>
      <c r="E67" s="145">
        <f t="shared" si="81"/>
        <v>0.39130434782608692</v>
      </c>
      <c r="F67" s="227">
        <v>266.2</v>
      </c>
      <c r="G67" s="228">
        <v>255.3</v>
      </c>
      <c r="H67" s="145">
        <f t="shared" si="82"/>
        <v>4.2694868781825157E-2</v>
      </c>
      <c r="I67" s="134"/>
      <c r="J67" s="222">
        <v>314.7</v>
      </c>
      <c r="K67" s="175">
        <v>245.2</v>
      </c>
      <c r="L67" s="197">
        <f t="shared" si="83"/>
        <v>0.28344208809135396</v>
      </c>
      <c r="M67" s="210">
        <v>256.5</v>
      </c>
      <c r="N67" s="211">
        <v>245.2</v>
      </c>
      <c r="O67" s="197">
        <f t="shared" si="84"/>
        <v>4.6084828711256076E-2</v>
      </c>
      <c r="P67" s="198"/>
      <c r="Q67" s="175">
        <v>409.2</v>
      </c>
      <c r="R67" s="175">
        <v>320.60000000000002</v>
      </c>
      <c r="S67" s="145">
        <f t="shared" si="85"/>
        <v>0.27635683094198371</v>
      </c>
      <c r="T67" s="149">
        <v>317.8</v>
      </c>
      <c r="U67" s="149">
        <v>320.60000000000002</v>
      </c>
      <c r="V67" s="145">
        <f t="shared" si="86"/>
        <v>-8.733624454148492E-3</v>
      </c>
      <c r="W67" s="134"/>
      <c r="X67" s="110">
        <v>423.3</v>
      </c>
      <c r="Y67" s="110">
        <v>312.10000000000002</v>
      </c>
      <c r="Z67" s="145">
        <f t="shared" si="87"/>
        <v>0.3562960589554629</v>
      </c>
      <c r="AA67" s="149">
        <v>311.60000000000002</v>
      </c>
      <c r="AB67" s="149">
        <v>312.10000000000002</v>
      </c>
      <c r="AC67" s="145">
        <f t="shared" si="88"/>
        <v>-1.602050624799789E-3</v>
      </c>
      <c r="AE67" s="110">
        <v>132.19999999999999</v>
      </c>
      <c r="AF67" s="110">
        <v>140.4</v>
      </c>
      <c r="AG67" s="145">
        <f t="shared" si="89"/>
        <v>-5.8404558404558493E-2</v>
      </c>
      <c r="AH67" s="149">
        <v>177.1</v>
      </c>
      <c r="AI67" s="149">
        <v>140.4</v>
      </c>
      <c r="AJ67" s="145">
        <f t="shared" si="90"/>
        <v>0.26139601139601121</v>
      </c>
    </row>
    <row r="68" spans="2:40" ht="16.5" thickTop="1" thickBot="1" x14ac:dyDescent="0.25">
      <c r="B68" s="35" t="s">
        <v>106</v>
      </c>
      <c r="C68" s="110"/>
      <c r="D68" s="175"/>
      <c r="E68" s="144"/>
      <c r="F68" s="149"/>
      <c r="G68" s="149"/>
      <c r="H68" s="144"/>
      <c r="I68" s="134"/>
      <c r="J68" s="175"/>
      <c r="K68" s="175"/>
      <c r="L68" s="159"/>
      <c r="M68" s="198"/>
      <c r="N68" s="198"/>
      <c r="O68" s="159"/>
      <c r="P68" s="198"/>
      <c r="Q68" s="175"/>
      <c r="R68" s="175"/>
      <c r="S68" s="144"/>
      <c r="T68" s="149"/>
      <c r="U68" s="149"/>
      <c r="V68" s="144"/>
      <c r="W68" s="134"/>
      <c r="X68" s="110"/>
      <c r="Y68" s="110"/>
      <c r="Z68" s="144"/>
      <c r="AA68" s="149"/>
      <c r="AB68" s="149"/>
      <c r="AC68" s="144"/>
      <c r="AE68" s="110"/>
      <c r="AF68" s="110"/>
      <c r="AG68" s="144"/>
      <c r="AH68" s="149"/>
      <c r="AI68" s="149"/>
      <c r="AJ68" s="144"/>
    </row>
    <row r="69" spans="2:40" ht="16.5" thickTop="1" thickBot="1" x14ac:dyDescent="0.25">
      <c r="B69" s="12" t="s">
        <v>122</v>
      </c>
      <c r="C69" s="114">
        <v>0.55900000000000005</v>
      </c>
      <c r="D69" s="174">
        <v>0.63500000000000001</v>
      </c>
      <c r="E69" s="159" t="str">
        <f>(C69-D69)*100&amp; " p.p."</f>
        <v>-7,6 p.p.</v>
      </c>
      <c r="F69" s="114">
        <v>0.47599999999999998</v>
      </c>
      <c r="G69" s="114">
        <v>0.56499999999999995</v>
      </c>
      <c r="H69" s="159" t="str">
        <f>(F69-G69)*100&amp; " p.p."</f>
        <v>-8,9 p.p.</v>
      </c>
      <c r="I69" s="133"/>
      <c r="J69" s="174">
        <v>0.495</v>
      </c>
      <c r="K69" s="174">
        <v>0.55700000000000005</v>
      </c>
      <c r="L69" s="176" t="s">
        <v>307</v>
      </c>
      <c r="M69" s="276">
        <v>0</v>
      </c>
      <c r="N69" s="276">
        <v>0</v>
      </c>
      <c r="O69" s="276">
        <v>0</v>
      </c>
      <c r="P69" s="174"/>
      <c r="Q69" s="174">
        <v>0.74</v>
      </c>
      <c r="R69" s="174">
        <v>0.68899999999999995</v>
      </c>
      <c r="S69" s="159" t="str">
        <f>(Q69-R69)*100&amp; " p.p."</f>
        <v>5,1 p.p.</v>
      </c>
      <c r="T69" s="178" t="s">
        <v>255</v>
      </c>
      <c r="U69" s="178" t="s">
        <v>255</v>
      </c>
      <c r="V69" s="178" t="s">
        <v>255</v>
      </c>
      <c r="W69" s="133"/>
      <c r="X69" s="178" t="s">
        <v>255</v>
      </c>
      <c r="Y69" s="174">
        <v>0.72799999999999998</v>
      </c>
      <c r="Z69" s="178" t="s">
        <v>255</v>
      </c>
      <c r="AA69" s="178" t="s">
        <v>255</v>
      </c>
      <c r="AB69" s="178" t="s">
        <v>255</v>
      </c>
      <c r="AC69" s="178" t="s">
        <v>255</v>
      </c>
      <c r="AE69" s="114">
        <v>0.47599999999999998</v>
      </c>
      <c r="AF69" s="114">
        <v>0.56499999999999995</v>
      </c>
      <c r="AG69" s="159" t="str">
        <f>(AE69-AF69)*100&amp; " p.p."</f>
        <v>-8,9 p.p.</v>
      </c>
      <c r="AH69" s="114">
        <v>0.47599999999999998</v>
      </c>
      <c r="AI69" s="114">
        <v>0.56499999999999995</v>
      </c>
      <c r="AJ69" s="159" t="str">
        <f>(AH69-AI69)*100&amp; " p.p."</f>
        <v>-8,9 p.p.</v>
      </c>
      <c r="AK69" s="150"/>
      <c r="AL69" s="150"/>
      <c r="AM69" s="150"/>
      <c r="AN69" s="150"/>
    </row>
    <row r="70" spans="2:40" ht="16.5" thickTop="1" thickBot="1" x14ac:dyDescent="0.25">
      <c r="B70" s="12" t="s">
        <v>123</v>
      </c>
      <c r="C70" s="223">
        <v>167.3</v>
      </c>
      <c r="D70" s="175">
        <v>150.4</v>
      </c>
      <c r="E70" s="145">
        <f t="shared" ref="E70" si="91">C70/D70-1</f>
        <v>0.1123670212765957</v>
      </c>
      <c r="F70" s="225">
        <v>166.3</v>
      </c>
      <c r="G70" s="226">
        <v>143.19999999999999</v>
      </c>
      <c r="H70" s="145">
        <f t="shared" ref="H70:H71" si="92">F70/G70-1</f>
        <v>0.16131284916201127</v>
      </c>
      <c r="I70" s="134"/>
      <c r="J70" s="221">
        <v>171.9</v>
      </c>
      <c r="K70" s="175">
        <v>157.19999999999999</v>
      </c>
      <c r="L70" s="197">
        <f t="shared" ref="L70" si="93">J70/K70-1</f>
        <v>9.3511450381679406E-2</v>
      </c>
      <c r="M70" s="276">
        <v>0</v>
      </c>
      <c r="N70" s="276">
        <v>0</v>
      </c>
      <c r="O70" s="276">
        <v>0</v>
      </c>
      <c r="P70" s="175"/>
      <c r="Q70" s="175">
        <v>164.2</v>
      </c>
      <c r="R70" s="175">
        <v>148.1</v>
      </c>
      <c r="S70" s="145">
        <f t="shared" ref="S70" si="94">Q70/R70-1</f>
        <v>0.10871033085752857</v>
      </c>
      <c r="T70" s="178" t="s">
        <v>255</v>
      </c>
      <c r="U70" s="178" t="s">
        <v>255</v>
      </c>
      <c r="V70" s="178" t="s">
        <v>255</v>
      </c>
      <c r="W70" s="134"/>
      <c r="X70" s="178" t="s">
        <v>255</v>
      </c>
      <c r="Y70" s="175">
        <v>154.5</v>
      </c>
      <c r="Z70" s="178" t="s">
        <v>255</v>
      </c>
      <c r="AA70" s="178" t="s">
        <v>255</v>
      </c>
      <c r="AB70" s="178" t="s">
        <v>255</v>
      </c>
      <c r="AC70" s="178" t="s">
        <v>255</v>
      </c>
      <c r="AE70" s="110">
        <v>164.8</v>
      </c>
      <c r="AF70" s="110">
        <v>140.69999999999999</v>
      </c>
      <c r="AG70" s="145">
        <f t="shared" ref="AG70" si="95">AE70/AF70-1</f>
        <v>0.17128642501776858</v>
      </c>
      <c r="AH70" s="149">
        <v>164.8</v>
      </c>
      <c r="AI70" s="149">
        <v>140.69999999999999</v>
      </c>
      <c r="AJ70" s="145">
        <f t="shared" ref="AJ70:AJ71" si="96">AH70/AI70-1</f>
        <v>0.17128642501776858</v>
      </c>
    </row>
    <row r="71" spans="2:40" ht="16.5" thickTop="1" thickBot="1" x14ac:dyDescent="0.25">
      <c r="B71" s="12" t="s">
        <v>124</v>
      </c>
      <c r="C71" s="224">
        <v>93.5</v>
      </c>
      <c r="D71" s="175">
        <v>95.4</v>
      </c>
      <c r="E71" s="145">
        <f>C71/D71-1</f>
        <v>-1.9916142557652061E-2</v>
      </c>
      <c r="F71" s="227">
        <v>79.2</v>
      </c>
      <c r="G71" s="232">
        <v>81</v>
      </c>
      <c r="H71" s="145">
        <f t="shared" si="92"/>
        <v>-2.2222222222222143E-2</v>
      </c>
      <c r="I71" s="134"/>
      <c r="J71" s="222">
        <v>85.1</v>
      </c>
      <c r="K71" s="175">
        <v>87.5</v>
      </c>
      <c r="L71" s="197">
        <f>J71/K71-1</f>
        <v>-2.7428571428571469E-2</v>
      </c>
      <c r="M71" s="276">
        <v>0</v>
      </c>
      <c r="N71" s="276">
        <v>0</v>
      </c>
      <c r="O71" s="276">
        <v>0</v>
      </c>
      <c r="P71" s="175"/>
      <c r="Q71" s="175">
        <v>121.4</v>
      </c>
      <c r="R71" s="175">
        <v>102</v>
      </c>
      <c r="S71" s="145">
        <f>Q71/R71-1</f>
        <v>0.19019607843137254</v>
      </c>
      <c r="T71" s="178" t="s">
        <v>255</v>
      </c>
      <c r="U71" s="178" t="s">
        <v>255</v>
      </c>
      <c r="V71" s="178" t="s">
        <v>255</v>
      </c>
      <c r="W71" s="134"/>
      <c r="X71" s="178" t="s">
        <v>255</v>
      </c>
      <c r="Y71" s="175">
        <v>112.4</v>
      </c>
      <c r="Z71" s="178" t="s">
        <v>255</v>
      </c>
      <c r="AA71" s="178" t="s">
        <v>255</v>
      </c>
      <c r="AB71" s="178" t="s">
        <v>255</v>
      </c>
      <c r="AC71" s="178" t="s">
        <v>255</v>
      </c>
      <c r="AE71" s="110">
        <v>78.5</v>
      </c>
      <c r="AF71" s="110">
        <v>79.5</v>
      </c>
      <c r="AG71" s="145">
        <f>AE71/AF71-1</f>
        <v>-1.2578616352201255E-2</v>
      </c>
      <c r="AH71" s="149">
        <v>78.5</v>
      </c>
      <c r="AI71" s="149">
        <v>79.5</v>
      </c>
      <c r="AJ71" s="145">
        <f t="shared" si="96"/>
        <v>-1.2578616352201255E-2</v>
      </c>
    </row>
    <row r="72" spans="2:40" ht="16.5" thickTop="1" thickBot="1" x14ac:dyDescent="0.25">
      <c r="B72" s="35" t="s">
        <v>107</v>
      </c>
      <c r="C72" s="110"/>
      <c r="D72" s="175"/>
      <c r="E72" s="144"/>
      <c r="F72" s="149"/>
      <c r="G72" s="149"/>
      <c r="H72" s="144"/>
      <c r="I72" s="134"/>
      <c r="J72" s="175"/>
      <c r="K72" s="175"/>
      <c r="L72" s="159"/>
      <c r="M72" s="198"/>
      <c r="N72" s="198"/>
      <c r="O72" s="159"/>
      <c r="P72" s="198"/>
      <c r="Q72" s="175"/>
      <c r="R72" s="175"/>
      <c r="S72" s="144"/>
      <c r="T72" s="149"/>
      <c r="U72" s="149"/>
      <c r="V72" s="144"/>
      <c r="W72" s="134"/>
      <c r="X72" s="110"/>
      <c r="Y72" s="110"/>
      <c r="Z72" s="144"/>
      <c r="AA72" s="149"/>
      <c r="AB72" s="149"/>
      <c r="AC72" s="144"/>
      <c r="AE72" s="110"/>
      <c r="AF72" s="110"/>
      <c r="AG72" s="144"/>
      <c r="AH72" s="149"/>
      <c r="AI72" s="149"/>
      <c r="AJ72" s="144"/>
    </row>
    <row r="73" spans="2:40" ht="16.5" thickTop="1" thickBot="1" x14ac:dyDescent="0.25">
      <c r="B73" s="12" t="s">
        <v>122</v>
      </c>
      <c r="C73" s="114">
        <v>0.68200000000000005</v>
      </c>
      <c r="D73" s="174">
        <v>0.72299999999999998</v>
      </c>
      <c r="E73" s="161" t="s">
        <v>315</v>
      </c>
      <c r="F73" s="114">
        <v>0.74199999999999999</v>
      </c>
      <c r="G73" s="114">
        <v>0.72499999999999998</v>
      </c>
      <c r="H73" s="159" t="str">
        <f>(F73-G73)*100&amp; " p.p."</f>
        <v>1,7 p.p.</v>
      </c>
      <c r="I73" s="133"/>
      <c r="J73" s="174">
        <v>0.64</v>
      </c>
      <c r="K73" s="174">
        <v>0.66400000000000003</v>
      </c>
      <c r="L73" s="176" t="s">
        <v>318</v>
      </c>
      <c r="M73" s="174">
        <v>0.67400000000000004</v>
      </c>
      <c r="N73" s="174">
        <v>0.67</v>
      </c>
      <c r="O73" s="176" t="s">
        <v>320</v>
      </c>
      <c r="P73" s="174"/>
      <c r="Q73" s="174">
        <v>0.77900000000000003</v>
      </c>
      <c r="R73" s="174">
        <v>0.82699999999999996</v>
      </c>
      <c r="S73" s="176" t="s">
        <v>268</v>
      </c>
      <c r="T73" s="114">
        <v>0.83599999999999997</v>
      </c>
      <c r="U73" s="114">
        <v>0.82699999999999996</v>
      </c>
      <c r="V73" s="176" t="s">
        <v>272</v>
      </c>
      <c r="W73" s="133"/>
      <c r="X73" s="114">
        <v>0.73799999999999999</v>
      </c>
      <c r="Y73" s="114">
        <v>0.79400000000000004</v>
      </c>
      <c r="Z73" s="176" t="s">
        <v>251</v>
      </c>
      <c r="AA73" s="114">
        <v>0.82199999999999995</v>
      </c>
      <c r="AB73" s="114">
        <v>0.79400000000000004</v>
      </c>
      <c r="AC73" s="176" t="s">
        <v>254</v>
      </c>
      <c r="AE73" s="114">
        <v>0.56299999999999994</v>
      </c>
      <c r="AF73" s="114">
        <v>0.61199999999999999</v>
      </c>
      <c r="AG73" s="159" t="str">
        <f>(AE73-AF73)*100&amp; " p.p."</f>
        <v>-4,9 p.p.</v>
      </c>
      <c r="AH73" s="114">
        <v>0.64</v>
      </c>
      <c r="AI73" s="114">
        <v>0.61199999999999999</v>
      </c>
      <c r="AJ73" s="159" t="str">
        <f>(AH73-AI73)*100&amp; " p.p."</f>
        <v>2,8 p.p.</v>
      </c>
      <c r="AK73" s="150"/>
      <c r="AL73" s="150"/>
      <c r="AM73" s="150"/>
      <c r="AN73" s="150"/>
    </row>
    <row r="74" spans="2:40" ht="16.5" thickTop="1" thickBot="1" x14ac:dyDescent="0.25">
      <c r="B74" s="12" t="s">
        <v>123</v>
      </c>
      <c r="C74" s="223">
        <v>201.3</v>
      </c>
      <c r="D74" s="175">
        <v>190.5</v>
      </c>
      <c r="E74" s="145">
        <f t="shared" ref="E74:E75" si="97">C74/D74-1</f>
        <v>5.6692913385826937E-2</v>
      </c>
      <c r="F74" s="225">
        <v>197.8</v>
      </c>
      <c r="G74" s="226">
        <v>190.3</v>
      </c>
      <c r="H74" s="145">
        <f t="shared" ref="H74:H75" si="98">F74/G74-1</f>
        <v>3.941145559642667E-2</v>
      </c>
      <c r="I74" s="134"/>
      <c r="J74" s="221">
        <v>199.3</v>
      </c>
      <c r="K74" s="175">
        <v>190.4</v>
      </c>
      <c r="L74" s="197">
        <f t="shared" ref="L74:L75" si="99">J74/K74-1</f>
        <v>4.6743697478991653E-2</v>
      </c>
      <c r="M74" s="212">
        <v>199.3</v>
      </c>
      <c r="N74" s="33">
        <v>189.9</v>
      </c>
      <c r="O74" s="197">
        <f t="shared" ref="O74:O75" si="100">M74/N74-1</f>
        <v>4.9499736703528141E-2</v>
      </c>
      <c r="P74" s="198"/>
      <c r="Q74" s="175">
        <v>215.7</v>
      </c>
      <c r="R74" s="175">
        <v>199.2</v>
      </c>
      <c r="S74" s="145">
        <f t="shared" ref="S74:S75" si="101">Q74/R74-1</f>
        <v>8.2831325301204739E-2</v>
      </c>
      <c r="T74" s="149">
        <v>210.3</v>
      </c>
      <c r="U74" s="149">
        <v>199.3</v>
      </c>
      <c r="V74" s="145">
        <f t="shared" ref="V74:V75" si="102">T74/U74-1</f>
        <v>5.5193176116407505E-2</v>
      </c>
      <c r="W74" s="134"/>
      <c r="X74" s="110">
        <v>206.3</v>
      </c>
      <c r="Y74" s="110">
        <v>190.3</v>
      </c>
      <c r="Z74" s="145">
        <f t="shared" ref="Z74:Z75" si="103">X74/Y74-1</f>
        <v>8.4077771939043533E-2</v>
      </c>
      <c r="AA74" s="149">
        <v>200.8</v>
      </c>
      <c r="AB74" s="149">
        <v>190.3</v>
      </c>
      <c r="AC74" s="145">
        <f t="shared" ref="AC74:AC75" si="104">AA74/AB74-1</f>
        <v>5.5176037834997471E-2</v>
      </c>
      <c r="AE74" s="110">
        <v>178.6</v>
      </c>
      <c r="AF74" s="110">
        <v>177.3</v>
      </c>
      <c r="AG74" s="145">
        <f t="shared" ref="AG74:AG75" si="105">AE74/AF74-1</f>
        <v>7.3322053017483846E-3</v>
      </c>
      <c r="AH74" s="149">
        <v>176.4</v>
      </c>
      <c r="AI74" s="149">
        <v>177.3</v>
      </c>
      <c r="AJ74" s="145">
        <f t="shared" ref="AJ74:AJ75" si="106">AH74/AI74-1</f>
        <v>-5.0761421319797106E-3</v>
      </c>
    </row>
    <row r="75" spans="2:40" ht="16.5" thickTop="1" thickBot="1" x14ac:dyDescent="0.25">
      <c r="B75" s="12" t="s">
        <v>124</v>
      </c>
      <c r="C75" s="224">
        <v>137.30000000000001</v>
      </c>
      <c r="D75" s="175">
        <v>137.69999999999999</v>
      </c>
      <c r="E75" s="112">
        <f t="shared" si="97"/>
        <v>-2.9048656499635062E-3</v>
      </c>
      <c r="F75" s="227">
        <v>146.69999999999999</v>
      </c>
      <c r="G75" s="232">
        <v>138</v>
      </c>
      <c r="H75" s="112">
        <f t="shared" si="98"/>
        <v>6.3043478260869534E-2</v>
      </c>
      <c r="I75" s="134"/>
      <c r="J75" s="222">
        <v>127.6</v>
      </c>
      <c r="K75" s="175">
        <v>126.5</v>
      </c>
      <c r="L75" s="197">
        <f t="shared" si="99"/>
        <v>8.6956521739129933E-3</v>
      </c>
      <c r="M75" s="210">
        <v>134.4</v>
      </c>
      <c r="N75" s="211">
        <v>127.2</v>
      </c>
      <c r="O75" s="197">
        <f t="shared" si="100"/>
        <v>5.6603773584905648E-2</v>
      </c>
      <c r="P75" s="198"/>
      <c r="Q75" s="175">
        <v>167.9</v>
      </c>
      <c r="R75" s="175">
        <v>164.7</v>
      </c>
      <c r="S75" s="112">
        <f t="shared" si="101"/>
        <v>1.9429265330904721E-2</v>
      </c>
      <c r="T75" s="113">
        <v>175.9</v>
      </c>
      <c r="U75" s="113">
        <v>164.8</v>
      </c>
      <c r="V75" s="112">
        <f t="shared" si="102"/>
        <v>6.7354368932038833E-2</v>
      </c>
      <c r="W75" s="134"/>
      <c r="X75" s="110">
        <v>152.1</v>
      </c>
      <c r="Y75" s="110">
        <v>151.1</v>
      </c>
      <c r="Z75" s="112">
        <f t="shared" si="103"/>
        <v>6.6181336863004869E-3</v>
      </c>
      <c r="AA75" s="113">
        <v>165.1</v>
      </c>
      <c r="AB75" s="113">
        <v>151.1</v>
      </c>
      <c r="AC75" s="112">
        <f t="shared" si="104"/>
        <v>9.2653871608206595E-2</v>
      </c>
      <c r="AE75" s="110">
        <v>100.6</v>
      </c>
      <c r="AF75" s="110">
        <v>108.4</v>
      </c>
      <c r="AG75" s="112">
        <f t="shared" si="105"/>
        <v>-7.1955719557195708E-2</v>
      </c>
      <c r="AH75" s="113">
        <v>112.9</v>
      </c>
      <c r="AI75" s="113">
        <v>108.4</v>
      </c>
      <c r="AJ75" s="112">
        <f t="shared" si="106"/>
        <v>4.151291512915134E-2</v>
      </c>
    </row>
    <row r="76" spans="2:40" ht="15.75" thickTop="1" x14ac:dyDescent="0.2">
      <c r="B76" s="23"/>
    </row>
    <row r="77" spans="2:40" x14ac:dyDescent="0.2">
      <c r="B77" s="23"/>
    </row>
    <row r="78" spans="2:40" x14ac:dyDescent="0.2">
      <c r="B78" s="2"/>
    </row>
    <row r="79" spans="2:40" x14ac:dyDescent="0.2">
      <c r="B79" s="23"/>
    </row>
    <row r="80" spans="2:40" x14ac:dyDescent="0.2">
      <c r="B80" s="36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84"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AG42:AG43"/>
    <mergeCell ref="AJ42:AJ43"/>
    <mergeCell ref="AE43:AF43"/>
    <mergeCell ref="AH43:AI43"/>
    <mergeCell ref="AG58:AG59"/>
    <mergeCell ref="AJ58:AJ59"/>
    <mergeCell ref="AE59:AF59"/>
    <mergeCell ref="AH59:AI59"/>
    <mergeCell ref="AG4:AG5"/>
    <mergeCell ref="AJ4:AJ5"/>
    <mergeCell ref="AE5:AF5"/>
    <mergeCell ref="AH5:AI5"/>
    <mergeCell ref="AG20:AG21"/>
    <mergeCell ref="AJ20:AJ21"/>
    <mergeCell ref="AE21:AF21"/>
    <mergeCell ref="AH21:AI21"/>
    <mergeCell ref="Z42:Z43"/>
    <mergeCell ref="AC42:AC43"/>
    <mergeCell ref="X43:Y43"/>
    <mergeCell ref="AA43:AB43"/>
    <mergeCell ref="Z58:Z59"/>
    <mergeCell ref="AC58:AC59"/>
    <mergeCell ref="X59:Y59"/>
    <mergeCell ref="AA59:AB59"/>
    <mergeCell ref="Z4:Z5"/>
    <mergeCell ref="AC4:AC5"/>
    <mergeCell ref="X5:Y5"/>
    <mergeCell ref="AA5:AB5"/>
    <mergeCell ref="Z20:Z21"/>
    <mergeCell ref="AC20:AC21"/>
    <mergeCell ref="X21:Y21"/>
    <mergeCell ref="AA21:AB21"/>
    <mergeCell ref="E4:E5"/>
    <mergeCell ref="E20:E21"/>
    <mergeCell ref="B4:B5"/>
    <mergeCell ref="B20:B21"/>
    <mergeCell ref="H4:H5"/>
    <mergeCell ref="C5:D5"/>
    <mergeCell ref="F5:G5"/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  <mergeCell ref="L4:L5"/>
    <mergeCell ref="J5:K5"/>
    <mergeCell ref="M5:N5"/>
    <mergeCell ref="L20:L21"/>
    <mergeCell ref="J21:K21"/>
    <mergeCell ref="M21:N21"/>
    <mergeCell ref="O4:O5"/>
    <mergeCell ref="O20:O21"/>
    <mergeCell ref="L42:L43"/>
    <mergeCell ref="J43:K43"/>
    <mergeCell ref="M43:N43"/>
    <mergeCell ref="L58:L59"/>
    <mergeCell ref="J59:K59"/>
    <mergeCell ref="M59:N59"/>
    <mergeCell ref="O42:O43"/>
    <mergeCell ref="O58:O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9"/>
  <sheetViews>
    <sheetView showGridLines="0" workbookViewId="0">
      <selection activeCell="B21" sqref="B21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3" width="14.875" style="2" customWidth="1"/>
    <col min="4" max="6" width="14.875" style="2" hidden="1" customWidth="1" outlineLevel="1"/>
    <col min="7" max="7" width="14.875" style="2" customWidth="1" collapsed="1"/>
    <col min="8" max="8" width="14.875" style="2" customWidth="1"/>
    <col min="9" max="16384" width="10.875" style="2"/>
  </cols>
  <sheetData>
    <row r="1" spans="1:8" ht="15.75" x14ac:dyDescent="0.25">
      <c r="A1" s="9" t="s">
        <v>9</v>
      </c>
    </row>
    <row r="2" spans="1:8" ht="15.75" x14ac:dyDescent="0.25">
      <c r="A2" s="9"/>
    </row>
    <row r="3" spans="1:8" ht="18.75" thickBot="1" x14ac:dyDescent="0.3">
      <c r="A3" s="9"/>
      <c r="B3" s="116" t="s">
        <v>119</v>
      </c>
    </row>
    <row r="4" spans="1:8" ht="15.75" customHeight="1" thickTop="1" x14ac:dyDescent="0.2">
      <c r="B4" s="261"/>
      <c r="C4" s="180"/>
      <c r="D4" s="123"/>
      <c r="E4" s="267" t="s">
        <v>235</v>
      </c>
      <c r="F4" s="96"/>
      <c r="G4" s="267" t="s">
        <v>201</v>
      </c>
      <c r="H4" s="259" t="s">
        <v>287</v>
      </c>
    </row>
    <row r="5" spans="1:8" x14ac:dyDescent="0.2">
      <c r="B5" s="265"/>
      <c r="C5" s="181" t="s">
        <v>284</v>
      </c>
      <c r="D5" s="124" t="s">
        <v>263</v>
      </c>
      <c r="E5" s="268"/>
      <c r="F5" s="158" t="s">
        <v>286</v>
      </c>
      <c r="G5" s="268"/>
      <c r="H5" s="266"/>
    </row>
    <row r="6" spans="1:8" ht="15.75" thickBot="1" x14ac:dyDescent="0.25">
      <c r="B6" s="262"/>
      <c r="C6" s="182"/>
      <c r="D6" s="125"/>
      <c r="E6" s="269"/>
      <c r="F6" s="141"/>
      <c r="G6" s="269"/>
      <c r="H6" s="260"/>
    </row>
    <row r="7" spans="1:8" ht="16.5" thickTop="1" thickBot="1" x14ac:dyDescent="0.25">
      <c r="B7" s="31" t="s">
        <v>113</v>
      </c>
      <c r="C7" s="37">
        <f t="shared" ref="C7:D7" si="0">SUM(C8:C10)</f>
        <v>133</v>
      </c>
      <c r="D7" s="37">
        <f t="shared" si="0"/>
        <v>129</v>
      </c>
      <c r="E7" s="37">
        <f t="shared" ref="E7" si="1">SUM(E8:E10)</f>
        <v>127</v>
      </c>
      <c r="F7" s="37">
        <f t="shared" ref="F7:G7" si="2">SUM(F8:F10)</f>
        <v>128</v>
      </c>
      <c r="G7" s="37">
        <f t="shared" si="2"/>
        <v>124</v>
      </c>
      <c r="H7" s="38">
        <f>C7/G7-1</f>
        <v>7.2580645161290258E-2</v>
      </c>
    </row>
    <row r="8" spans="1:8" ht="16.5" thickTop="1" thickBot="1" x14ac:dyDescent="0.25">
      <c r="B8" s="12" t="s">
        <v>114</v>
      </c>
      <c r="C8" s="39">
        <v>73</v>
      </c>
      <c r="D8" s="39">
        <v>71</v>
      </c>
      <c r="E8" s="39">
        <v>72</v>
      </c>
      <c r="F8" s="193">
        <v>74</v>
      </c>
      <c r="G8" s="39">
        <v>74</v>
      </c>
      <c r="H8" s="34">
        <f>C8/G8-1</f>
        <v>-1.3513513513513487E-2</v>
      </c>
    </row>
    <row r="9" spans="1:8" ht="16.5" thickTop="1" thickBot="1" x14ac:dyDescent="0.25">
      <c r="B9" s="12" t="s">
        <v>115</v>
      </c>
      <c r="C9" s="39">
        <v>18</v>
      </c>
      <c r="D9" s="39">
        <v>17</v>
      </c>
      <c r="E9" s="39">
        <v>16</v>
      </c>
      <c r="F9" s="193">
        <v>14</v>
      </c>
      <c r="G9" s="39">
        <v>13</v>
      </c>
      <c r="H9" s="34">
        <f>C9/G9-1</f>
        <v>0.38461538461538458</v>
      </c>
    </row>
    <row r="10" spans="1:8" ht="16.5" thickTop="1" thickBot="1" x14ac:dyDescent="0.25">
      <c r="B10" s="12" t="s">
        <v>116</v>
      </c>
      <c r="C10" s="39">
        <v>42</v>
      </c>
      <c r="D10" s="39">
        <v>41</v>
      </c>
      <c r="E10" s="39">
        <v>39</v>
      </c>
      <c r="F10" s="193">
        <v>40</v>
      </c>
      <c r="G10" s="39">
        <v>37</v>
      </c>
      <c r="H10" s="34">
        <f>C10/G10-1</f>
        <v>0.13513513513513509</v>
      </c>
    </row>
    <row r="11" spans="1:8" ht="16.5" thickTop="1" thickBot="1" x14ac:dyDescent="0.25">
      <c r="B11" s="12"/>
      <c r="C11" s="39"/>
      <c r="D11" s="39"/>
      <c r="E11" s="39"/>
      <c r="F11" s="39"/>
      <c r="G11" s="40"/>
      <c r="H11" s="40"/>
    </row>
    <row r="12" spans="1:8" ht="16.5" thickTop="1" thickBot="1" x14ac:dyDescent="0.25">
      <c r="B12" s="35" t="s">
        <v>117</v>
      </c>
      <c r="C12" s="41">
        <f t="shared" ref="C12:D12" si="3">SUM(C13:C15)</f>
        <v>21675</v>
      </c>
      <c r="D12" s="41">
        <f t="shared" si="3"/>
        <v>21196</v>
      </c>
      <c r="E12" s="41">
        <f t="shared" ref="E12" si="4">SUM(E13:E15)</f>
        <v>20904</v>
      </c>
      <c r="F12" s="41">
        <f t="shared" ref="F12:G12" si="5">SUM(F13:F15)</f>
        <v>20982</v>
      </c>
      <c r="G12" s="41">
        <f t="shared" si="5"/>
        <v>20420</v>
      </c>
      <c r="H12" s="38">
        <f>C12/G12-1</f>
        <v>6.1459353574926601E-2</v>
      </c>
    </row>
    <row r="13" spans="1:8" ht="16.5" thickTop="1" thickBot="1" x14ac:dyDescent="0.25">
      <c r="B13" s="12" t="s">
        <v>114</v>
      </c>
      <c r="C13" s="42">
        <v>14385</v>
      </c>
      <c r="D13" s="42">
        <v>14016</v>
      </c>
      <c r="E13" s="42">
        <v>14050</v>
      </c>
      <c r="F13" s="192">
        <v>14531</v>
      </c>
      <c r="G13" s="42">
        <v>14527</v>
      </c>
      <c r="H13" s="34">
        <f>C13/G13-1</f>
        <v>-9.7749019067941978E-3</v>
      </c>
    </row>
    <row r="14" spans="1:8" ht="16.5" thickTop="1" thickBot="1" x14ac:dyDescent="0.25">
      <c r="B14" s="12" t="s">
        <v>115</v>
      </c>
      <c r="C14" s="42">
        <v>2658</v>
      </c>
      <c r="D14" s="42">
        <v>2544</v>
      </c>
      <c r="E14" s="42">
        <v>2429</v>
      </c>
      <c r="F14" s="192">
        <v>1936</v>
      </c>
      <c r="G14" s="42">
        <v>1791</v>
      </c>
      <c r="H14" s="34">
        <f>C14/G14-1</f>
        <v>0.48408710217755435</v>
      </c>
    </row>
    <row r="15" spans="1:8" ht="16.5" thickTop="1" thickBot="1" x14ac:dyDescent="0.25">
      <c r="B15" s="12" t="s">
        <v>116</v>
      </c>
      <c r="C15" s="42">
        <v>4632</v>
      </c>
      <c r="D15" s="42">
        <v>4636</v>
      </c>
      <c r="E15" s="42">
        <v>4425</v>
      </c>
      <c r="F15" s="192">
        <v>4515</v>
      </c>
      <c r="G15" s="42">
        <v>4102</v>
      </c>
      <c r="H15" s="34">
        <f>C15/G15-1</f>
        <v>0.12920526572403701</v>
      </c>
    </row>
    <row r="16" spans="1:8" ht="15.75" thickTop="1" x14ac:dyDescent="0.2">
      <c r="B16" s="23"/>
      <c r="C16" s="29"/>
      <c r="D16" s="29"/>
      <c r="E16" s="29"/>
      <c r="F16" s="29"/>
      <c r="G16" s="29"/>
      <c r="H16" s="29"/>
    </row>
    <row r="26" spans="5:5" x14ac:dyDescent="0.2">
      <c r="E26" s="91"/>
    </row>
    <row r="27" spans="5:5" x14ac:dyDescent="0.2">
      <c r="E27" s="91"/>
    </row>
    <row r="28" spans="5:5" x14ac:dyDescent="0.2">
      <c r="E28" s="91"/>
    </row>
    <row r="29" spans="5:5" x14ac:dyDescent="0.2">
      <c r="E29" s="91"/>
    </row>
  </sheetData>
  <mergeCells count="4">
    <mergeCell ref="B4:B6"/>
    <mergeCell ref="H4:H6"/>
    <mergeCell ref="E4:E6"/>
    <mergeCell ref="G4:G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5"/>
  <sheetViews>
    <sheetView workbookViewId="0">
      <selection activeCell="B45" sqref="B45"/>
    </sheetView>
  </sheetViews>
  <sheetFormatPr defaultColWidth="10.875" defaultRowHeight="15" outlineLevelRow="1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" x14ac:dyDescent="0.25">
      <c r="A3" s="9"/>
      <c r="B3" s="19" t="s">
        <v>127</v>
      </c>
    </row>
    <row r="4" spans="1:5" x14ac:dyDescent="0.2">
      <c r="B4" s="270" t="s">
        <v>282</v>
      </c>
      <c r="C4" s="271" t="s">
        <v>128</v>
      </c>
      <c r="D4" s="271" t="s">
        <v>129</v>
      </c>
    </row>
    <row r="5" spans="1:5" ht="15.75" thickBot="1" x14ac:dyDescent="0.25">
      <c r="B5" s="243"/>
      <c r="C5" s="272"/>
      <c r="D5" s="272"/>
    </row>
    <row r="6" spans="1:5" ht="16.5" thickTop="1" thickBot="1" x14ac:dyDescent="0.25">
      <c r="B6" s="30" t="s">
        <v>130</v>
      </c>
      <c r="C6" s="51">
        <v>0.55500000000000005</v>
      </c>
      <c r="D6" s="51">
        <v>0.44500000000000001</v>
      </c>
      <c r="E6" s="150"/>
    </row>
    <row r="7" spans="1:5" ht="16.5" thickTop="1" thickBot="1" x14ac:dyDescent="0.25">
      <c r="B7" s="12" t="s">
        <v>104</v>
      </c>
      <c r="C7" s="51">
        <v>0.61499999999999999</v>
      </c>
      <c r="D7" s="51">
        <v>0.38500000000000001</v>
      </c>
      <c r="E7" s="150"/>
    </row>
    <row r="8" spans="1:5" ht="15.75" thickTop="1" x14ac:dyDescent="0.2">
      <c r="B8" s="36" t="s">
        <v>105</v>
      </c>
      <c r="C8" s="51">
        <v>0.437</v>
      </c>
      <c r="D8" s="51">
        <v>0.56299999999999994</v>
      </c>
      <c r="E8" s="150"/>
    </row>
    <row r="9" spans="1:5" x14ac:dyDescent="0.2">
      <c r="B9" s="36" t="s">
        <v>106</v>
      </c>
      <c r="C9" s="51">
        <v>0.45400000000000001</v>
      </c>
      <c r="D9" s="51">
        <v>0.54600000000000004</v>
      </c>
      <c r="E9" s="150"/>
    </row>
    <row r="10" spans="1:5" x14ac:dyDescent="0.2">
      <c r="B10" s="23" t="s">
        <v>107</v>
      </c>
      <c r="C10" s="51">
        <v>0.49</v>
      </c>
      <c r="D10" s="51">
        <v>0.51</v>
      </c>
      <c r="E10" s="150"/>
    </row>
    <row r="12" spans="1:5" x14ac:dyDescent="0.2">
      <c r="B12" s="270" t="s">
        <v>280</v>
      </c>
      <c r="C12" s="271" t="s">
        <v>128</v>
      </c>
      <c r="D12" s="271" t="s">
        <v>129</v>
      </c>
    </row>
    <row r="13" spans="1:5" ht="15.75" thickBot="1" x14ac:dyDescent="0.25">
      <c r="B13" s="243"/>
      <c r="C13" s="272"/>
      <c r="D13" s="272"/>
    </row>
    <row r="14" spans="1:5" ht="16.5" thickTop="1" thickBot="1" x14ac:dyDescent="0.25">
      <c r="B14" s="30" t="s">
        <v>130</v>
      </c>
      <c r="C14" s="51">
        <v>0.56999999999999995</v>
      </c>
      <c r="D14" s="51">
        <v>0.43</v>
      </c>
    </row>
    <row r="15" spans="1:5" ht="16.5" thickTop="1" thickBot="1" x14ac:dyDescent="0.25">
      <c r="B15" s="12" t="s">
        <v>104</v>
      </c>
      <c r="C15" s="51">
        <v>0.63200000000000001</v>
      </c>
      <c r="D15" s="51">
        <v>0.36799999999999999</v>
      </c>
    </row>
    <row r="16" spans="1:5" ht="15.75" thickTop="1" x14ac:dyDescent="0.2">
      <c r="B16" s="36" t="s">
        <v>105</v>
      </c>
      <c r="C16" s="51">
        <v>0.44900000000000001</v>
      </c>
      <c r="D16" s="51">
        <v>0.55100000000000005</v>
      </c>
    </row>
    <row r="17" spans="2:5" x14ac:dyDescent="0.2">
      <c r="B17" s="36" t="s">
        <v>106</v>
      </c>
      <c r="C17" s="51">
        <v>0.434</v>
      </c>
      <c r="D17" s="51">
        <v>0.56599999999999995</v>
      </c>
    </row>
    <row r="18" spans="2:5" x14ac:dyDescent="0.2">
      <c r="B18" s="23" t="s">
        <v>107</v>
      </c>
      <c r="C18" s="51">
        <v>0.56000000000000005</v>
      </c>
      <c r="D18" s="51">
        <v>0.44</v>
      </c>
    </row>
    <row r="20" spans="2:5" hidden="1" outlineLevel="1" x14ac:dyDescent="0.2">
      <c r="B20" s="270" t="s">
        <v>283</v>
      </c>
      <c r="C20" s="271" t="s">
        <v>128</v>
      </c>
      <c r="D20" s="271" t="s">
        <v>129</v>
      </c>
    </row>
    <row r="21" spans="2:5" ht="15.75" hidden="1" outlineLevel="1" thickBot="1" x14ac:dyDescent="0.25">
      <c r="B21" s="243"/>
      <c r="C21" s="272"/>
      <c r="D21" s="272"/>
    </row>
    <row r="22" spans="2:5" ht="16.5" hidden="1" outlineLevel="1" thickTop="1" thickBot="1" x14ac:dyDescent="0.25">
      <c r="B22" s="30" t="s">
        <v>130</v>
      </c>
      <c r="C22" s="51">
        <v>0.55600000000000005</v>
      </c>
      <c r="D22" s="51">
        <v>0.44400000000000001</v>
      </c>
      <c r="E22" s="150"/>
    </row>
    <row r="23" spans="2:5" ht="16.5" hidden="1" outlineLevel="1" thickTop="1" thickBot="1" x14ac:dyDescent="0.25">
      <c r="B23" s="12" t="s">
        <v>104</v>
      </c>
      <c r="C23" s="51">
        <v>0.621</v>
      </c>
      <c r="D23" s="51">
        <v>0.379</v>
      </c>
      <c r="E23" s="150"/>
    </row>
    <row r="24" spans="2:5" ht="15.75" hidden="1" outlineLevel="1" thickTop="1" x14ac:dyDescent="0.2">
      <c r="B24" s="36" t="s">
        <v>105</v>
      </c>
      <c r="C24" s="51">
        <v>0.42499999999999999</v>
      </c>
      <c r="D24" s="51">
        <v>0.57499999999999996</v>
      </c>
      <c r="E24" s="150"/>
    </row>
    <row r="25" spans="2:5" hidden="1" outlineLevel="1" x14ac:dyDescent="0.2">
      <c r="B25" s="36" t="s">
        <v>106</v>
      </c>
      <c r="C25" s="51">
        <v>0.45300000000000001</v>
      </c>
      <c r="D25" s="51">
        <v>0.54700000000000004</v>
      </c>
      <c r="E25" s="150"/>
    </row>
    <row r="26" spans="2:5" hidden="1" outlineLevel="1" x14ac:dyDescent="0.2">
      <c r="B26" s="23" t="s">
        <v>107</v>
      </c>
      <c r="C26" s="51">
        <v>0.47199999999999998</v>
      </c>
      <c r="D26" s="51">
        <v>0.52800000000000002</v>
      </c>
      <c r="E26" s="150"/>
    </row>
    <row r="27" spans="2:5" hidden="1" outlineLevel="1" x14ac:dyDescent="0.2">
      <c r="E27" s="150"/>
    </row>
    <row r="28" spans="2:5" hidden="1" outlineLevel="1" x14ac:dyDescent="0.2">
      <c r="B28" s="270" t="s">
        <v>281</v>
      </c>
      <c r="C28" s="271" t="s">
        <v>128</v>
      </c>
      <c r="D28" s="271" t="s">
        <v>129</v>
      </c>
      <c r="E28" s="150"/>
    </row>
    <row r="29" spans="2:5" ht="15.75" hidden="1" outlineLevel="1" thickBot="1" x14ac:dyDescent="0.25">
      <c r="B29" s="243"/>
      <c r="C29" s="272"/>
      <c r="D29" s="272"/>
      <c r="E29" s="150"/>
    </row>
    <row r="30" spans="2:5" ht="16.5" hidden="1" outlineLevel="1" thickTop="1" thickBot="1" x14ac:dyDescent="0.25">
      <c r="B30" s="30" t="s">
        <v>130</v>
      </c>
      <c r="C30" s="51">
        <v>0.57399999999999995</v>
      </c>
      <c r="D30" s="51">
        <v>0.42599999999999999</v>
      </c>
      <c r="E30" s="150"/>
    </row>
    <row r="31" spans="2:5" ht="16.5" hidden="1" outlineLevel="1" thickTop="1" thickBot="1" x14ac:dyDescent="0.25">
      <c r="B31" s="12" t="s">
        <v>104</v>
      </c>
      <c r="C31" s="51">
        <v>0.64</v>
      </c>
      <c r="D31" s="51">
        <v>0.36</v>
      </c>
      <c r="E31" s="150"/>
    </row>
    <row r="32" spans="2:5" ht="15.75" hidden="1" outlineLevel="1" thickTop="1" x14ac:dyDescent="0.2">
      <c r="B32" s="36" t="s">
        <v>105</v>
      </c>
      <c r="C32" s="51">
        <v>0.436</v>
      </c>
      <c r="D32" s="51">
        <v>0.56399999999999995</v>
      </c>
      <c r="E32" s="150"/>
    </row>
    <row r="33" spans="2:5" hidden="1" outlineLevel="1" x14ac:dyDescent="0.2">
      <c r="B33" s="36" t="s">
        <v>106</v>
      </c>
      <c r="C33" s="51">
        <v>0.443</v>
      </c>
      <c r="D33" s="51">
        <v>0.55700000000000005</v>
      </c>
      <c r="E33" s="150"/>
    </row>
    <row r="34" spans="2:5" hidden="1" outlineLevel="1" x14ac:dyDescent="0.2">
      <c r="B34" s="23" t="s">
        <v>107</v>
      </c>
      <c r="C34" s="51">
        <v>0.59399999999999997</v>
      </c>
      <c r="D34" s="51">
        <v>0.40600000000000003</v>
      </c>
      <c r="E34" s="150"/>
    </row>
    <row r="35" spans="2:5" collapsed="1" x14ac:dyDescent="0.2">
      <c r="B35" s="23"/>
      <c r="C35" s="51"/>
      <c r="D35" s="51"/>
    </row>
  </sheetData>
  <mergeCells count="12"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C6" sqref="C6:E1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108</v>
      </c>
    </row>
    <row r="4" spans="1:5" ht="22.5" customHeight="1" thickTop="1" x14ac:dyDescent="0.2">
      <c r="B4" s="261"/>
      <c r="C4" s="259" t="s">
        <v>284</v>
      </c>
      <c r="D4" s="259" t="s">
        <v>285</v>
      </c>
      <c r="E4" s="259" t="s">
        <v>169</v>
      </c>
    </row>
    <row r="5" spans="1:5" ht="22.5" customHeight="1" thickBot="1" x14ac:dyDescent="0.25">
      <c r="B5" s="262"/>
      <c r="C5" s="260"/>
      <c r="D5" s="260"/>
      <c r="E5" s="260"/>
    </row>
    <row r="6" spans="1:5" ht="16.5" thickTop="1" thickBot="1" x14ac:dyDescent="0.25">
      <c r="B6" s="12" t="s">
        <v>104</v>
      </c>
      <c r="C6" s="92">
        <v>2550</v>
      </c>
      <c r="D6" s="92">
        <v>2576</v>
      </c>
      <c r="E6" s="137">
        <f>(C6-D6)/D6</f>
        <v>-1.0093167701863354E-2</v>
      </c>
    </row>
    <row r="7" spans="1:5" ht="16.5" thickTop="1" thickBot="1" x14ac:dyDescent="0.25">
      <c r="B7" s="12" t="s">
        <v>105</v>
      </c>
      <c r="C7" s="93">
        <v>857</v>
      </c>
      <c r="D7" s="93">
        <v>944</v>
      </c>
      <c r="E7" s="137">
        <f>(C7-D7)/D7</f>
        <v>-9.2161016949152547E-2</v>
      </c>
    </row>
    <row r="8" spans="1:5" ht="16.5" thickTop="1" thickBot="1" x14ac:dyDescent="0.25">
      <c r="B8" s="12" t="s">
        <v>106</v>
      </c>
      <c r="C8" s="93">
        <v>225</v>
      </c>
      <c r="D8" s="93">
        <v>232</v>
      </c>
      <c r="E8" s="137">
        <f>(C8-D8)/D8</f>
        <v>-3.017241379310345E-2</v>
      </c>
    </row>
    <row r="9" spans="1:5" ht="16.5" thickTop="1" thickBot="1" x14ac:dyDescent="0.25">
      <c r="B9" s="12" t="s">
        <v>107</v>
      </c>
      <c r="C9" s="93">
        <v>342</v>
      </c>
      <c r="D9" s="93">
        <v>275</v>
      </c>
      <c r="E9" s="43">
        <f>(C9-D9)/D9</f>
        <v>0.24363636363636362</v>
      </c>
    </row>
    <row r="10" spans="1:5" ht="16.5" thickTop="1" thickBot="1" x14ac:dyDescent="0.25">
      <c r="B10" s="35" t="s">
        <v>32</v>
      </c>
      <c r="C10" s="44">
        <f>SUM(C6:C9)</f>
        <v>3974</v>
      </c>
      <c r="D10" s="44">
        <f>SUM(D6:D9)</f>
        <v>4027</v>
      </c>
      <c r="E10" s="138">
        <f>(C10-D10)/D10</f>
        <v>-1.3161162155450708E-2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zoomScaleNormal="100"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109</v>
      </c>
    </row>
    <row r="4" spans="1:2" x14ac:dyDescent="0.2">
      <c r="B4" s="18"/>
    </row>
    <row r="33" spans="2:3" x14ac:dyDescent="0.2">
      <c r="B33" s="273" t="s">
        <v>180</v>
      </c>
      <c r="C33" s="273"/>
    </row>
    <row r="36" spans="2:3" ht="15" customHeight="1" x14ac:dyDescent="0.2"/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"/>
  <sheetViews>
    <sheetView workbookViewId="0">
      <selection activeCell="C5" sqref="C5:D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112</v>
      </c>
    </row>
    <row r="4" spans="1:4" ht="46.5" customHeight="1" thickTop="1" thickBot="1" x14ac:dyDescent="0.25">
      <c r="B4" s="45" t="s">
        <v>110</v>
      </c>
      <c r="C4" s="46" t="s">
        <v>111</v>
      </c>
      <c r="D4" s="46" t="s">
        <v>164</v>
      </c>
    </row>
    <row r="5" spans="1:4" ht="16.5" thickTop="1" thickBot="1" x14ac:dyDescent="0.25">
      <c r="B5" s="12" t="s">
        <v>141</v>
      </c>
      <c r="C5" s="47">
        <v>39550531</v>
      </c>
      <c r="D5" s="39">
        <v>85.84</v>
      </c>
    </row>
    <row r="6" spans="1:4" ht="16.5" thickTop="1" thickBot="1" x14ac:dyDescent="0.25">
      <c r="B6" s="48" t="s">
        <v>174</v>
      </c>
      <c r="C6" s="49">
        <v>2303849</v>
      </c>
      <c r="D6" s="50">
        <v>4.99</v>
      </c>
    </row>
    <row r="7" spans="1:4" ht="16.5" thickTop="1" thickBot="1" x14ac:dyDescent="0.25">
      <c r="B7" s="12" t="s">
        <v>192</v>
      </c>
      <c r="C7" s="47">
        <v>4710265</v>
      </c>
      <c r="D7" s="39">
        <v>10.220000000000001</v>
      </c>
    </row>
    <row r="8" spans="1:4" ht="16.5" thickTop="1" thickBot="1" x14ac:dyDescent="0.25">
      <c r="B8" s="12"/>
    </row>
    <row r="9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0" sqref="B30"/>
    </sheetView>
  </sheetViews>
  <sheetFormatPr defaultColWidth="10.875" defaultRowHeight="15" outlineLevelRow="1" outlineLevelCol="1" x14ac:dyDescent="0.2"/>
  <cols>
    <col min="1" max="1" width="5" style="2" customWidth="1"/>
    <col min="2" max="2" width="63.875" style="5" customWidth="1"/>
    <col min="3" max="3" width="14.875" style="5" customWidth="1"/>
    <col min="4" max="4" width="14.875" style="5" hidden="1" customWidth="1" outlineLevel="1"/>
    <col min="5" max="7" width="14.875" style="2" hidden="1" customWidth="1" outlineLevel="1"/>
    <col min="8" max="8" width="14.875" style="2" customWidth="1" collapsed="1"/>
    <col min="9" max="12" width="14.875" style="2" hidden="1" customWidth="1" outlineLevel="1"/>
    <col min="13" max="13" width="12.875" style="2" bestFit="1" customWidth="1" collapsed="1"/>
    <col min="14" max="14" width="12.75" style="2" bestFit="1" customWidth="1"/>
    <col min="15" max="16384" width="10.875" style="2"/>
  </cols>
  <sheetData>
    <row r="1" spans="1:15" ht="15.75" x14ac:dyDescent="0.25">
      <c r="A1" s="9" t="s">
        <v>9</v>
      </c>
    </row>
    <row r="2" spans="1:15" ht="15.75" x14ac:dyDescent="0.25">
      <c r="A2" s="9"/>
    </row>
    <row r="3" spans="1:15" ht="18" x14ac:dyDescent="0.25">
      <c r="B3" s="14" t="s">
        <v>43</v>
      </c>
      <c r="C3" s="14"/>
      <c r="D3" s="14"/>
      <c r="E3" s="13"/>
      <c r="F3" s="13"/>
      <c r="G3" s="13"/>
      <c r="H3" s="13"/>
      <c r="I3" s="13"/>
      <c r="J3" s="13"/>
      <c r="K3" s="13"/>
      <c r="L3" s="13"/>
    </row>
    <row r="4" spans="1:15" s="1" customFormat="1" ht="46.5" customHeight="1" thickBot="1" x14ac:dyDescent="0.25">
      <c r="A4" s="7"/>
      <c r="B4" s="79"/>
      <c r="C4" s="186" t="s">
        <v>282</v>
      </c>
      <c r="D4" s="186" t="s">
        <v>283</v>
      </c>
      <c r="E4" s="186" t="s">
        <v>256</v>
      </c>
      <c r="F4" s="186" t="s">
        <v>224</v>
      </c>
      <c r="G4" s="186" t="s">
        <v>197</v>
      </c>
      <c r="H4" s="186" t="s">
        <v>280</v>
      </c>
      <c r="I4" s="186" t="s">
        <v>281</v>
      </c>
      <c r="J4" s="177" t="s">
        <v>257</v>
      </c>
      <c r="K4" s="166" t="s">
        <v>225</v>
      </c>
      <c r="L4" s="140" t="s">
        <v>175</v>
      </c>
    </row>
    <row r="5" spans="1:15" s="5" customFormat="1" ht="16.5" thickTop="1" thickBot="1" x14ac:dyDescent="0.25">
      <c r="A5" s="7"/>
      <c r="B5" s="80" t="s">
        <v>33</v>
      </c>
      <c r="C5" s="62">
        <v>1440028</v>
      </c>
      <c r="D5" s="62">
        <f>C5-E5-F5-G5</f>
        <v>358023</v>
      </c>
      <c r="E5" s="62">
        <v>391693</v>
      </c>
      <c r="F5" s="62">
        <v>418847</v>
      </c>
      <c r="G5" s="62">
        <v>271465</v>
      </c>
      <c r="H5" s="62">
        <v>1458073</v>
      </c>
      <c r="I5" s="62">
        <f>H5-J5-K5-L5</f>
        <v>356619</v>
      </c>
      <c r="J5" s="62">
        <v>421924</v>
      </c>
      <c r="K5" s="62">
        <v>413579</v>
      </c>
      <c r="L5" s="62">
        <v>265951</v>
      </c>
      <c r="N5" s="129"/>
      <c r="O5" s="129"/>
    </row>
    <row r="6" spans="1:15" s="5" customFormat="1" ht="16.5" thickTop="1" thickBot="1" x14ac:dyDescent="0.25">
      <c r="A6" s="7"/>
      <c r="B6" s="81" t="s">
        <v>16</v>
      </c>
      <c r="C6" s="57">
        <v>-313125</v>
      </c>
      <c r="D6" s="77">
        <f>C6-E6-F6-G6</f>
        <v>-79412</v>
      </c>
      <c r="E6" s="57">
        <v>-81826</v>
      </c>
      <c r="F6" s="57">
        <v>-83627</v>
      </c>
      <c r="G6" s="57">
        <v>-68260</v>
      </c>
      <c r="H6" s="57">
        <v>-316062</v>
      </c>
      <c r="I6" s="57">
        <f>H6-J6-K6-L6</f>
        <v>-81974</v>
      </c>
      <c r="J6" s="57">
        <v>-86533</v>
      </c>
      <c r="K6" s="57">
        <v>-83278</v>
      </c>
      <c r="L6" s="57">
        <v>-64277</v>
      </c>
      <c r="N6" s="129"/>
      <c r="O6" s="129"/>
    </row>
    <row r="7" spans="1:15" s="5" customFormat="1" ht="16.5" thickTop="1" thickBot="1" x14ac:dyDescent="0.25">
      <c r="A7" s="7"/>
      <c r="B7" s="81" t="s">
        <v>34</v>
      </c>
      <c r="C7" s="57">
        <v>-362247</v>
      </c>
      <c r="D7" s="77">
        <f t="shared" ref="D7:D21" si="0">C7-E7-F7-G7</f>
        <v>-88705</v>
      </c>
      <c r="E7" s="57">
        <v>-85868</v>
      </c>
      <c r="F7" s="57">
        <v>-93998</v>
      </c>
      <c r="G7" s="57">
        <v>-93676</v>
      </c>
      <c r="H7" s="57">
        <v>-354914</v>
      </c>
      <c r="I7" s="57">
        <f t="shared" ref="I7:I9" si="1">H7-J7-K7-L7</f>
        <v>-90970</v>
      </c>
      <c r="J7" s="57">
        <v>-90123</v>
      </c>
      <c r="K7" s="57">
        <v>-87043</v>
      </c>
      <c r="L7" s="57">
        <v>-86778</v>
      </c>
      <c r="N7" s="129"/>
      <c r="O7" s="129"/>
    </row>
    <row r="8" spans="1:15" s="5" customFormat="1" ht="16.5" thickTop="1" thickBot="1" x14ac:dyDescent="0.25">
      <c r="A8" s="7"/>
      <c r="B8" s="81" t="s">
        <v>15</v>
      </c>
      <c r="C8" s="57">
        <v>-181474</v>
      </c>
      <c r="D8" s="77">
        <f t="shared" si="0"/>
        <v>-45331</v>
      </c>
      <c r="E8" s="57">
        <v>-43871</v>
      </c>
      <c r="F8" s="57">
        <v>-48159</v>
      </c>
      <c r="G8" s="57">
        <v>-44113</v>
      </c>
      <c r="H8" s="57">
        <v>-202110</v>
      </c>
      <c r="I8" s="57">
        <f t="shared" si="1"/>
        <v>-54185</v>
      </c>
      <c r="J8" s="57">
        <v>-52504</v>
      </c>
      <c r="K8" s="168">
        <v>-49570</v>
      </c>
      <c r="L8" s="168">
        <v>-45851</v>
      </c>
      <c r="N8" s="129"/>
      <c r="O8" s="129"/>
    </row>
    <row r="9" spans="1:15" s="5" customFormat="1" ht="16.5" thickTop="1" thickBot="1" x14ac:dyDescent="0.25">
      <c r="A9" s="7"/>
      <c r="B9" s="81" t="s">
        <v>17</v>
      </c>
      <c r="C9" s="57">
        <v>-42622</v>
      </c>
      <c r="D9" s="77">
        <f t="shared" si="0"/>
        <v>-10722</v>
      </c>
      <c r="E9" s="57">
        <v>-10695</v>
      </c>
      <c r="F9" s="57">
        <v>-11225</v>
      </c>
      <c r="G9" s="57">
        <v>-9980</v>
      </c>
      <c r="H9" s="57">
        <v>-42905</v>
      </c>
      <c r="I9" s="57">
        <f t="shared" si="1"/>
        <v>-11743</v>
      </c>
      <c r="J9" s="168">
        <v>-10619</v>
      </c>
      <c r="K9" s="168">
        <v>-10634</v>
      </c>
      <c r="L9" s="168">
        <v>-9909</v>
      </c>
      <c r="N9" s="129"/>
      <c r="O9" s="129"/>
    </row>
    <row r="10" spans="1:15" s="5" customFormat="1" ht="16.5" thickTop="1" thickBot="1" x14ac:dyDescent="0.25">
      <c r="A10" s="6"/>
      <c r="B10" s="81" t="s">
        <v>18</v>
      </c>
      <c r="C10" s="57">
        <v>-13104</v>
      </c>
      <c r="D10" s="77">
        <f t="shared" si="0"/>
        <v>-2991</v>
      </c>
      <c r="E10" s="57">
        <v>-3576</v>
      </c>
      <c r="F10" s="57">
        <v>-3498</v>
      </c>
      <c r="G10" s="57">
        <v>-3039</v>
      </c>
      <c r="H10" s="168">
        <v>-12999</v>
      </c>
      <c r="I10" s="170">
        <f>H10-J10-K10-L10</f>
        <v>-3349</v>
      </c>
      <c r="J10" s="168">
        <v>-3152</v>
      </c>
      <c r="K10" s="168">
        <v>-3470</v>
      </c>
      <c r="L10" s="168">
        <v>-3028</v>
      </c>
      <c r="N10" s="129"/>
      <c r="O10" s="129"/>
    </row>
    <row r="11" spans="1:15" s="5" customFormat="1" ht="16.5" thickTop="1" thickBot="1" x14ac:dyDescent="0.25">
      <c r="A11" s="10"/>
      <c r="B11" s="81" t="s">
        <v>209</v>
      </c>
      <c r="C11" s="57">
        <v>1128</v>
      </c>
      <c r="D11" s="77">
        <f t="shared" si="0"/>
        <v>112</v>
      </c>
      <c r="E11" s="57">
        <v>580</v>
      </c>
      <c r="F11" s="57">
        <v>19</v>
      </c>
      <c r="G11" s="57">
        <v>417</v>
      </c>
      <c r="H11" s="168">
        <v>-797</v>
      </c>
      <c r="I11" s="170">
        <f>H11-J11-K11-L11</f>
        <v>32</v>
      </c>
      <c r="J11" s="168">
        <v>-799</v>
      </c>
      <c r="K11" s="168">
        <v>67</v>
      </c>
      <c r="L11" s="168">
        <v>-97</v>
      </c>
      <c r="N11" s="129"/>
      <c r="O11" s="129"/>
    </row>
    <row r="12" spans="1:15" s="5" customFormat="1" ht="16.5" thickTop="1" thickBot="1" x14ac:dyDescent="0.25">
      <c r="A12" s="7"/>
      <c r="B12" s="81" t="s">
        <v>35</v>
      </c>
      <c r="C12" s="57">
        <v>8488</v>
      </c>
      <c r="D12" s="77">
        <f t="shared" si="0"/>
        <v>5827</v>
      </c>
      <c r="E12" s="57">
        <v>747</v>
      </c>
      <c r="F12" s="57">
        <v>1020</v>
      </c>
      <c r="G12" s="57">
        <v>894</v>
      </c>
      <c r="H12" s="57">
        <v>4104</v>
      </c>
      <c r="I12" s="57">
        <f t="shared" ref="I12" si="2">H12-J12-K12-L12</f>
        <v>1789</v>
      </c>
      <c r="J12" s="170">
        <v>876</v>
      </c>
      <c r="K12" s="57">
        <v>545</v>
      </c>
      <c r="L12" s="57">
        <v>894</v>
      </c>
      <c r="N12" s="129"/>
      <c r="O12" s="129"/>
    </row>
    <row r="13" spans="1:15" s="5" customFormat="1" ht="16.5" thickTop="1" thickBot="1" x14ac:dyDescent="0.25">
      <c r="A13" s="7"/>
      <c r="B13" s="78" t="s">
        <v>36</v>
      </c>
      <c r="C13" s="54">
        <f t="shared" ref="C13:E13" si="3">SUM(C5:C12)</f>
        <v>537072</v>
      </c>
      <c r="D13" s="54">
        <f t="shared" si="3"/>
        <v>136801</v>
      </c>
      <c r="E13" s="54">
        <f t="shared" si="3"/>
        <v>167184</v>
      </c>
      <c r="F13" s="54">
        <f t="shared" ref="F13:G13" si="4">SUM(F5:F12)</f>
        <v>179379</v>
      </c>
      <c r="G13" s="54">
        <f t="shared" si="4"/>
        <v>53708</v>
      </c>
      <c r="H13" s="54">
        <f t="shared" ref="H13" si="5">SUM(H5:H12)</f>
        <v>532390</v>
      </c>
      <c r="I13" s="54">
        <f t="shared" ref="I13:K13" si="6">SUM(I5:I12)</f>
        <v>116219</v>
      </c>
      <c r="J13" s="54">
        <f t="shared" ref="J13" si="7">SUM(J5:J12)</f>
        <v>179070</v>
      </c>
      <c r="K13" s="54">
        <f t="shared" si="6"/>
        <v>180196</v>
      </c>
      <c r="L13" s="54">
        <f t="shared" ref="L13" si="8">SUM(L5:L12)</f>
        <v>56905</v>
      </c>
      <c r="M13" s="151"/>
      <c r="N13" s="129"/>
      <c r="O13" s="129"/>
    </row>
    <row r="14" spans="1:15" s="5" customFormat="1" ht="16.5" thickTop="1" thickBot="1" x14ac:dyDescent="0.25">
      <c r="A14" s="7"/>
      <c r="B14" s="81" t="s">
        <v>37</v>
      </c>
      <c r="C14" s="57">
        <v>-57724</v>
      </c>
      <c r="D14" s="77">
        <f t="shared" si="0"/>
        <v>-15443</v>
      </c>
      <c r="E14" s="57">
        <v>-13999</v>
      </c>
      <c r="F14" s="57">
        <v>-14961</v>
      </c>
      <c r="G14" s="57">
        <v>-13321</v>
      </c>
      <c r="H14" s="57">
        <v>-64041</v>
      </c>
      <c r="I14" s="57">
        <f t="shared" ref="I14" si="9">H14-J14-K14-L14</f>
        <v>-14665</v>
      </c>
      <c r="J14" s="57">
        <v>-14446</v>
      </c>
      <c r="K14" s="57">
        <v>-16153</v>
      </c>
      <c r="L14" s="57">
        <v>-18777</v>
      </c>
      <c r="N14" s="129"/>
      <c r="O14" s="129"/>
    </row>
    <row r="15" spans="1:15" s="5" customFormat="1" ht="16.5" thickTop="1" thickBot="1" x14ac:dyDescent="0.25">
      <c r="A15" s="7"/>
      <c r="B15" s="78" t="s">
        <v>38</v>
      </c>
      <c r="C15" s="41">
        <f t="shared" ref="C15:G15" si="10">SUM(C13:C14)</f>
        <v>479348</v>
      </c>
      <c r="D15" s="41">
        <f t="shared" si="10"/>
        <v>121358</v>
      </c>
      <c r="E15" s="41">
        <f t="shared" si="10"/>
        <v>153185</v>
      </c>
      <c r="F15" s="41">
        <f t="shared" si="10"/>
        <v>164418</v>
      </c>
      <c r="G15" s="41">
        <f t="shared" si="10"/>
        <v>40387</v>
      </c>
      <c r="H15" s="41">
        <f t="shared" ref="H15:I15" si="11">SUM(H13:H14)</f>
        <v>468349</v>
      </c>
      <c r="I15" s="41">
        <f t="shared" si="11"/>
        <v>101554</v>
      </c>
      <c r="J15" s="41">
        <f t="shared" ref="J15" si="12">SUM(J13:J14)</f>
        <v>164624</v>
      </c>
      <c r="K15" s="41">
        <f t="shared" ref="K15" si="13">SUM(K13:K14)</f>
        <v>164043</v>
      </c>
      <c r="L15" s="41">
        <f t="shared" ref="L15" si="14">SUM(L13:L14)</f>
        <v>38128</v>
      </c>
      <c r="N15" s="129"/>
      <c r="O15" s="129"/>
    </row>
    <row r="16" spans="1:15" s="5" customFormat="1" ht="16.5" thickTop="1" thickBot="1" x14ac:dyDescent="0.25">
      <c r="A16" s="7"/>
      <c r="B16" s="81" t="s">
        <v>14</v>
      </c>
      <c r="C16" s="57">
        <v>-170600</v>
      </c>
      <c r="D16" s="77">
        <f t="shared" si="0"/>
        <v>-45673</v>
      </c>
      <c r="E16" s="57">
        <v>-42605</v>
      </c>
      <c r="F16" s="57">
        <v>-40406</v>
      </c>
      <c r="G16" s="57">
        <v>-41916</v>
      </c>
      <c r="H16" s="57">
        <v>-164067</v>
      </c>
      <c r="I16" s="57">
        <f t="shared" ref="I16" si="15">H16-J16-K16-L16</f>
        <v>-40755</v>
      </c>
      <c r="J16" s="57">
        <v>-41126</v>
      </c>
      <c r="K16" s="57">
        <v>-40584</v>
      </c>
      <c r="L16" s="57">
        <v>-41602</v>
      </c>
      <c r="N16" s="129"/>
      <c r="O16" s="129"/>
    </row>
    <row r="17" spans="1:15" s="5" customFormat="1" ht="16.5" thickTop="1" thickBot="1" x14ac:dyDescent="0.25">
      <c r="A17" s="7"/>
      <c r="B17" s="78" t="s">
        <v>227</v>
      </c>
      <c r="C17" s="41">
        <f t="shared" ref="C17:G17" si="16">SUM(C15:C16)</f>
        <v>308748</v>
      </c>
      <c r="D17" s="41">
        <f t="shared" si="16"/>
        <v>75685</v>
      </c>
      <c r="E17" s="41">
        <f t="shared" si="16"/>
        <v>110580</v>
      </c>
      <c r="F17" s="41">
        <f t="shared" si="16"/>
        <v>124012</v>
      </c>
      <c r="G17" s="41">
        <f t="shared" si="16"/>
        <v>-1529</v>
      </c>
      <c r="H17" s="41">
        <f t="shared" ref="H17:I17" si="17">SUM(H15:H16)</f>
        <v>304282</v>
      </c>
      <c r="I17" s="41">
        <f t="shared" si="17"/>
        <v>60799</v>
      </c>
      <c r="J17" s="41">
        <f t="shared" ref="J17" si="18">SUM(J15:J16)</f>
        <v>123498</v>
      </c>
      <c r="K17" s="41">
        <f t="shared" ref="K17" si="19">SUM(K15:K16)</f>
        <v>123459</v>
      </c>
      <c r="L17" s="41">
        <f t="shared" ref="L17" si="20">SUM(L15:L16)</f>
        <v>-3474</v>
      </c>
      <c r="N17" s="129"/>
      <c r="O17" s="129"/>
    </row>
    <row r="18" spans="1:15" s="5" customFormat="1" ht="16.5" thickTop="1" thickBot="1" x14ac:dyDescent="0.25">
      <c r="A18" s="10"/>
      <c r="B18" s="81" t="s">
        <v>154</v>
      </c>
      <c r="C18" s="57">
        <v>130480</v>
      </c>
      <c r="D18" s="77">
        <f t="shared" si="0"/>
        <v>1100</v>
      </c>
      <c r="E18" s="57">
        <v>32</v>
      </c>
      <c r="F18" s="57">
        <v>128469</v>
      </c>
      <c r="G18" s="57">
        <v>879</v>
      </c>
      <c r="H18" s="57">
        <v>12064</v>
      </c>
      <c r="I18" s="57">
        <f t="shared" ref="I18:I21" si="21">H18-J18-K18-L18</f>
        <v>1190</v>
      </c>
      <c r="J18" s="57">
        <v>6947</v>
      </c>
      <c r="K18" s="57">
        <v>-20</v>
      </c>
      <c r="L18" s="57">
        <v>3947</v>
      </c>
      <c r="N18" s="129"/>
      <c r="O18" s="129"/>
    </row>
    <row r="19" spans="1:15" s="5" customFormat="1" ht="16.5" thickTop="1" thickBot="1" x14ac:dyDescent="0.25">
      <c r="A19" s="10"/>
      <c r="B19" s="81" t="s">
        <v>166</v>
      </c>
      <c r="C19" s="57">
        <v>546</v>
      </c>
      <c r="D19" s="77">
        <f t="shared" si="0"/>
        <v>-1790</v>
      </c>
      <c r="E19" s="57">
        <v>2336</v>
      </c>
      <c r="F19" s="57">
        <v>0</v>
      </c>
      <c r="G19" s="57">
        <v>0</v>
      </c>
      <c r="H19" s="57">
        <v>6740</v>
      </c>
      <c r="I19" s="57">
        <f t="shared" si="21"/>
        <v>6740</v>
      </c>
      <c r="J19" s="168">
        <v>0</v>
      </c>
      <c r="K19" s="57">
        <v>0</v>
      </c>
      <c r="L19" s="57">
        <v>0</v>
      </c>
      <c r="N19" s="129"/>
      <c r="O19" s="129"/>
    </row>
    <row r="20" spans="1:15" s="5" customFormat="1" ht="16.5" thickTop="1" thickBot="1" x14ac:dyDescent="0.25">
      <c r="A20" s="6"/>
      <c r="B20" s="81" t="s">
        <v>39</v>
      </c>
      <c r="C20" s="57">
        <v>-899</v>
      </c>
      <c r="D20" s="77">
        <f t="shared" si="0"/>
        <v>-511</v>
      </c>
      <c r="E20" s="57">
        <v>-491</v>
      </c>
      <c r="F20" s="57">
        <v>132</v>
      </c>
      <c r="G20" s="57">
        <v>-29</v>
      </c>
      <c r="H20" s="57">
        <v>-4028</v>
      </c>
      <c r="I20" s="57">
        <f t="shared" si="21"/>
        <v>-1517</v>
      </c>
      <c r="J20" s="168">
        <v>-725</v>
      </c>
      <c r="K20" s="57">
        <v>-1109</v>
      </c>
      <c r="L20" s="57">
        <v>-677</v>
      </c>
      <c r="N20" s="129"/>
      <c r="O20" s="129"/>
    </row>
    <row r="21" spans="1:15" s="5" customFormat="1" ht="16.5" thickTop="1" thickBot="1" x14ac:dyDescent="0.25">
      <c r="A21" s="7"/>
      <c r="B21" s="81" t="s">
        <v>40</v>
      </c>
      <c r="C21" s="57">
        <v>-1531</v>
      </c>
      <c r="D21" s="77">
        <f t="shared" si="0"/>
        <v>-680</v>
      </c>
      <c r="E21" s="57">
        <v>-851</v>
      </c>
      <c r="F21" s="57">
        <v>709</v>
      </c>
      <c r="G21" s="57">
        <v>-709</v>
      </c>
      <c r="H21" s="57">
        <v>-3381</v>
      </c>
      <c r="I21" s="57">
        <f t="shared" si="21"/>
        <v>-1692</v>
      </c>
      <c r="J21" s="168">
        <v>-632</v>
      </c>
      <c r="K21" s="57">
        <v>-896</v>
      </c>
      <c r="L21" s="57">
        <v>-161</v>
      </c>
      <c r="N21" s="129"/>
      <c r="O21" s="129"/>
    </row>
    <row r="22" spans="1:15" s="5" customFormat="1" ht="16.5" thickTop="1" thickBot="1" x14ac:dyDescent="0.25">
      <c r="A22" s="7"/>
      <c r="B22" s="78" t="s">
        <v>228</v>
      </c>
      <c r="C22" s="41">
        <f t="shared" ref="C22:G22" si="22">SUM(C17:C21)</f>
        <v>437344</v>
      </c>
      <c r="D22" s="41">
        <f t="shared" si="22"/>
        <v>73804</v>
      </c>
      <c r="E22" s="41">
        <f t="shared" si="22"/>
        <v>111606</v>
      </c>
      <c r="F22" s="41">
        <f t="shared" si="22"/>
        <v>253322</v>
      </c>
      <c r="G22" s="41">
        <f t="shared" si="22"/>
        <v>-1388</v>
      </c>
      <c r="H22" s="41">
        <f t="shared" ref="H22:I22" si="23">SUM(H17:H21)</f>
        <v>315677</v>
      </c>
      <c r="I22" s="41">
        <f t="shared" si="23"/>
        <v>65520</v>
      </c>
      <c r="J22" s="41">
        <f t="shared" ref="J22" si="24">SUM(J17:J21)</f>
        <v>129088</v>
      </c>
      <c r="K22" s="41">
        <f t="shared" ref="K22" si="25">SUM(K17:K21)</f>
        <v>121434</v>
      </c>
      <c r="L22" s="41">
        <f t="shared" ref="L22" si="26">SUM(L17:L21)</f>
        <v>-365</v>
      </c>
      <c r="N22" s="129"/>
      <c r="O22" s="129"/>
    </row>
    <row r="23" spans="1:15" s="5" customFormat="1" ht="16.5" hidden="1" outlineLevel="1" thickTop="1" thickBot="1" x14ac:dyDescent="0.25">
      <c r="A23" s="11"/>
      <c r="B23" s="81" t="s">
        <v>146</v>
      </c>
      <c r="C23" s="187"/>
      <c r="D23" s="187"/>
      <c r="E23" s="57">
        <v>0</v>
      </c>
      <c r="F23" s="5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N23" s="129"/>
      <c r="O23" s="129"/>
    </row>
    <row r="24" spans="1:15" s="5" customFormat="1" ht="16.5" collapsed="1" thickTop="1" thickBot="1" x14ac:dyDescent="0.25">
      <c r="A24" s="7"/>
      <c r="B24" s="81" t="s">
        <v>7</v>
      </c>
      <c r="C24" s="57">
        <v>1916</v>
      </c>
      <c r="D24" s="237">
        <f>C24-E24-F24-G24</f>
        <v>-158</v>
      </c>
      <c r="E24" s="57">
        <v>626</v>
      </c>
      <c r="F24" s="57">
        <v>1192</v>
      </c>
      <c r="G24" s="57">
        <v>256</v>
      </c>
      <c r="H24" s="57">
        <v>1872</v>
      </c>
      <c r="I24" s="57">
        <f t="shared" ref="I24:I25" si="27">H24-J24-K24-L24</f>
        <v>565</v>
      </c>
      <c r="J24" s="168">
        <v>434</v>
      </c>
      <c r="K24" s="57">
        <v>481</v>
      </c>
      <c r="L24" s="57">
        <v>392</v>
      </c>
      <c r="N24" s="129"/>
      <c r="O24" s="129"/>
    </row>
    <row r="25" spans="1:15" s="5" customFormat="1" ht="16.5" thickTop="1" thickBot="1" x14ac:dyDescent="0.25">
      <c r="A25" s="7"/>
      <c r="B25" s="81" t="s">
        <v>41</v>
      </c>
      <c r="C25" s="57">
        <v>-18190</v>
      </c>
      <c r="D25" s="77">
        <f t="shared" ref="D25" si="28">C25-E25-F25-G25</f>
        <v>-1007</v>
      </c>
      <c r="E25" s="57">
        <v>-9164</v>
      </c>
      <c r="F25" s="57">
        <v>-4210</v>
      </c>
      <c r="G25" s="57">
        <v>-3809</v>
      </c>
      <c r="H25" s="57">
        <v>-30987</v>
      </c>
      <c r="I25" s="57">
        <f t="shared" si="27"/>
        <v>-11321</v>
      </c>
      <c r="J25" s="168">
        <v>-2541</v>
      </c>
      <c r="K25" s="57">
        <v>-4941</v>
      </c>
      <c r="L25" s="57">
        <v>-12184</v>
      </c>
      <c r="N25" s="129"/>
      <c r="O25" s="129"/>
    </row>
    <row r="26" spans="1:15" s="5" customFormat="1" ht="16.5" hidden="1" thickTop="1" thickBot="1" x14ac:dyDescent="0.25">
      <c r="A26" s="7"/>
      <c r="B26" s="81" t="s">
        <v>42</v>
      </c>
      <c r="C26" s="187"/>
      <c r="D26" s="187"/>
      <c r="E26" s="57"/>
      <c r="F26" s="57"/>
      <c r="G26" s="57">
        <v>0</v>
      </c>
      <c r="H26" s="57">
        <v>0</v>
      </c>
      <c r="I26" s="168">
        <v>0</v>
      </c>
      <c r="J26" s="168">
        <v>0</v>
      </c>
      <c r="K26" s="57"/>
      <c r="L26" s="57">
        <v>0</v>
      </c>
      <c r="N26" s="129"/>
      <c r="O26" s="129"/>
    </row>
    <row r="27" spans="1:15" s="5" customFormat="1" ht="16.5" thickTop="1" thickBot="1" x14ac:dyDescent="0.25">
      <c r="A27" s="7"/>
      <c r="B27" s="78" t="s">
        <v>229</v>
      </c>
      <c r="C27" s="41">
        <f t="shared" ref="C27:G27" si="29">SUM(C22:C26)</f>
        <v>421070</v>
      </c>
      <c r="D27" s="41">
        <f t="shared" si="29"/>
        <v>72639</v>
      </c>
      <c r="E27" s="41">
        <f t="shared" si="29"/>
        <v>103068</v>
      </c>
      <c r="F27" s="41">
        <f t="shared" si="29"/>
        <v>250304</v>
      </c>
      <c r="G27" s="41">
        <f t="shared" si="29"/>
        <v>-4941</v>
      </c>
      <c r="H27" s="41">
        <f t="shared" ref="H27:I27" si="30">SUM(H22:H26)</f>
        <v>286562</v>
      </c>
      <c r="I27" s="41">
        <f t="shared" si="30"/>
        <v>54764</v>
      </c>
      <c r="J27" s="41">
        <f t="shared" ref="J27" si="31">SUM(J22:J26)</f>
        <v>126981</v>
      </c>
      <c r="K27" s="41">
        <f t="shared" ref="K27" si="32">SUM(K22:K26)</f>
        <v>116974</v>
      </c>
      <c r="L27" s="41">
        <f t="shared" ref="L27" si="33">SUM(L22:L26)</f>
        <v>-12157</v>
      </c>
      <c r="N27" s="129"/>
      <c r="O27" s="129"/>
    </row>
    <row r="28" spans="1:15" s="5" customFormat="1" ht="16.5" thickTop="1" thickBot="1" x14ac:dyDescent="0.25">
      <c r="A28" s="7"/>
      <c r="B28" s="81" t="s">
        <v>8</v>
      </c>
      <c r="C28" s="57">
        <v>-57712</v>
      </c>
      <c r="D28" s="77">
        <f t="shared" ref="D28" si="34">C28-E28-F28-G28</f>
        <v>-7963</v>
      </c>
      <c r="E28" s="57">
        <v>-19402</v>
      </c>
      <c r="F28" s="57">
        <v>-30900</v>
      </c>
      <c r="G28" s="57">
        <v>553</v>
      </c>
      <c r="H28" s="57">
        <v>-54121</v>
      </c>
      <c r="I28" s="57">
        <f t="shared" ref="I28" si="35">H28-J28-K28-L28</f>
        <v>-10508</v>
      </c>
      <c r="J28" s="168">
        <v>-21067</v>
      </c>
      <c r="K28" s="57">
        <v>-23542</v>
      </c>
      <c r="L28" s="57">
        <v>996</v>
      </c>
      <c r="N28" s="129"/>
      <c r="O28" s="129"/>
    </row>
    <row r="29" spans="1:15" s="5" customFormat="1" ht="16.5" thickTop="1" thickBot="1" x14ac:dyDescent="0.25">
      <c r="A29" s="7"/>
      <c r="B29" s="78" t="s">
        <v>230</v>
      </c>
      <c r="C29" s="41">
        <f t="shared" ref="C29:G29" si="36">SUM(C27:C28)</f>
        <v>363358</v>
      </c>
      <c r="D29" s="41">
        <f t="shared" si="36"/>
        <v>64676</v>
      </c>
      <c r="E29" s="41">
        <f t="shared" si="36"/>
        <v>83666</v>
      </c>
      <c r="F29" s="41">
        <f t="shared" si="36"/>
        <v>219404</v>
      </c>
      <c r="G29" s="41">
        <f t="shared" si="36"/>
        <v>-4388</v>
      </c>
      <c r="H29" s="41">
        <f t="shared" ref="H29:I29" si="37">SUM(H27:H28)</f>
        <v>232441</v>
      </c>
      <c r="I29" s="41">
        <f t="shared" si="37"/>
        <v>44256</v>
      </c>
      <c r="J29" s="41">
        <f t="shared" ref="J29" si="38">SUM(J27:J28)</f>
        <v>105914</v>
      </c>
      <c r="K29" s="41">
        <f t="shared" ref="K29" si="39">SUM(K27:K28)</f>
        <v>93432</v>
      </c>
      <c r="L29" s="41">
        <f t="shared" ref="L29" si="40">SUM(L27:L28)</f>
        <v>-11161</v>
      </c>
      <c r="N29" s="129"/>
      <c r="O29" s="129"/>
    </row>
    <row r="30" spans="1:15" s="5" customFormat="1" ht="16.5" thickTop="1" thickBot="1" x14ac:dyDescent="0.25">
      <c r="A30" s="7"/>
      <c r="B30" s="81" t="s">
        <v>137</v>
      </c>
      <c r="C30" s="57">
        <v>363198</v>
      </c>
      <c r="D30" s="77">
        <f t="shared" ref="D30:D31" si="41">C30-E30-F30-G30</f>
        <v>64664</v>
      </c>
      <c r="E30" s="57">
        <v>83644</v>
      </c>
      <c r="F30" s="57">
        <v>219275</v>
      </c>
      <c r="G30" s="57">
        <v>-4385</v>
      </c>
      <c r="H30" s="57">
        <v>232391</v>
      </c>
      <c r="I30" s="57">
        <f t="shared" ref="I30:I31" si="42">H30-J30-K30-L30</f>
        <v>44248</v>
      </c>
      <c r="J30" s="169">
        <v>105889</v>
      </c>
      <c r="K30" s="57">
        <v>93408</v>
      </c>
      <c r="L30" s="57">
        <v>-11154</v>
      </c>
      <c r="N30" s="129"/>
      <c r="O30" s="129"/>
    </row>
    <row r="31" spans="1:15" s="5" customFormat="1" ht="16.5" thickTop="1" thickBot="1" x14ac:dyDescent="0.25">
      <c r="A31" s="7"/>
      <c r="B31" s="81" t="s">
        <v>138</v>
      </c>
      <c r="C31" s="57">
        <v>160</v>
      </c>
      <c r="D31" s="77">
        <f t="shared" si="41"/>
        <v>12</v>
      </c>
      <c r="E31" s="57">
        <v>22</v>
      </c>
      <c r="F31" s="57">
        <v>129</v>
      </c>
      <c r="G31" s="57">
        <v>-3</v>
      </c>
      <c r="H31" s="57">
        <v>50</v>
      </c>
      <c r="I31" s="57">
        <f t="shared" si="42"/>
        <v>8</v>
      </c>
      <c r="J31" s="57">
        <v>25</v>
      </c>
      <c r="K31" s="57">
        <v>24</v>
      </c>
      <c r="L31" s="57">
        <v>-7</v>
      </c>
      <c r="N31" s="129"/>
      <c r="O31" s="129"/>
    </row>
    <row r="32" spans="1:15" s="5" customFormat="1" ht="16.5" thickTop="1" thickBot="1" x14ac:dyDescent="0.25">
      <c r="A32" s="7"/>
      <c r="B32" s="82"/>
      <c r="C32" s="189"/>
      <c r="D32" s="189"/>
      <c r="E32" s="83"/>
      <c r="F32" s="83"/>
      <c r="G32" s="83"/>
      <c r="H32" s="83"/>
      <c r="I32" s="83"/>
      <c r="J32" s="83"/>
      <c r="K32" s="83"/>
      <c r="L32" s="83"/>
      <c r="N32" s="129"/>
      <c r="O32" s="129"/>
    </row>
    <row r="33" spans="1:15" s="5" customFormat="1" ht="16.5" thickTop="1" thickBot="1" x14ac:dyDescent="0.25">
      <c r="A33" s="7"/>
      <c r="B33" s="78" t="s">
        <v>231</v>
      </c>
      <c r="C33" s="190"/>
      <c r="D33" s="190"/>
      <c r="E33" s="83"/>
      <c r="F33" s="83"/>
      <c r="G33" s="83"/>
      <c r="H33" s="83"/>
      <c r="I33" s="83"/>
      <c r="J33" s="83"/>
      <c r="K33" s="83"/>
      <c r="L33" s="83"/>
      <c r="N33" s="129"/>
      <c r="O33" s="129"/>
    </row>
    <row r="34" spans="1:15" s="5" customFormat="1" ht="24.75" thickTop="1" x14ac:dyDescent="0.2">
      <c r="A34" s="7"/>
      <c r="B34" s="84" t="s">
        <v>232</v>
      </c>
      <c r="C34" s="85">
        <f t="shared" ref="C34:D34" si="43">C30*1000/46077008</f>
        <v>7.8824128511122078</v>
      </c>
      <c r="D34" s="85">
        <f t="shared" si="43"/>
        <v>1.4033897339861998</v>
      </c>
      <c r="E34" s="85">
        <f>E30*1000/46077008</f>
        <v>1.8153088412337886</v>
      </c>
      <c r="F34" s="85">
        <f t="shared" ref="F34:G34" si="44">F30*1000/46077008</f>
        <v>4.7588810454012114</v>
      </c>
      <c r="G34" s="85">
        <f t="shared" si="44"/>
        <v>-9.516676950899243E-2</v>
      </c>
      <c r="H34" s="85">
        <f>H30*1000/46077008</f>
        <v>5.0435349448037075</v>
      </c>
      <c r="I34" s="85">
        <f t="shared" ref="I34:K34" si="45">I30*1000/46077008</f>
        <v>0.96030540871924674</v>
      </c>
      <c r="J34" s="85">
        <f t="shared" si="45"/>
        <v>2.2980875841591102</v>
      </c>
      <c r="K34" s="85">
        <f t="shared" si="45"/>
        <v>2.0272149615270156</v>
      </c>
      <c r="L34" s="85">
        <f t="shared" ref="L34" si="46">L30*1000/46077008</f>
        <v>-0.24207300960166511</v>
      </c>
      <c r="N34" s="129"/>
      <c r="O34" s="129"/>
    </row>
    <row r="35" spans="1:15" s="5" customFormat="1" x14ac:dyDescent="0.2">
      <c r="A35" s="7"/>
      <c r="B35" s="8"/>
      <c r="C35" s="8"/>
      <c r="D35" s="8"/>
      <c r="N35" s="119"/>
      <c r="O35" s="115"/>
    </row>
    <row r="36" spans="1:15" s="5" customFormat="1" ht="36" x14ac:dyDescent="0.25">
      <c r="A36" s="7"/>
      <c r="B36" s="14" t="s">
        <v>161</v>
      </c>
      <c r="C36" s="14"/>
      <c r="D36" s="14"/>
      <c r="N36" s="119"/>
      <c r="O36" s="115"/>
    </row>
    <row r="37" spans="1:15" s="5" customFormat="1" ht="46.5" customHeight="1" thickBot="1" x14ac:dyDescent="0.25">
      <c r="A37" s="7"/>
      <c r="B37" s="79"/>
      <c r="C37" s="194" t="s">
        <v>282</v>
      </c>
      <c r="D37" s="194" t="str">
        <f t="shared" ref="D37:L37" si="47">D4</f>
        <v>IV kwartał 2018</v>
      </c>
      <c r="E37" s="166" t="str">
        <f t="shared" si="47"/>
        <v>III kwartał 2018</v>
      </c>
      <c r="F37" s="177" t="str">
        <f t="shared" si="47"/>
        <v>II kwartał 2018</v>
      </c>
      <c r="G37" s="166" t="str">
        <f t="shared" si="47"/>
        <v>I kwartał 2018</v>
      </c>
      <c r="H37" s="24" t="str">
        <f t="shared" si="47"/>
        <v>12 miesięcy 2017</v>
      </c>
      <c r="I37" s="166" t="str">
        <f t="shared" si="47"/>
        <v>IV kwartał 2017</v>
      </c>
      <c r="J37" s="177" t="str">
        <f t="shared" si="47"/>
        <v>III kwartał 2017</v>
      </c>
      <c r="K37" s="166" t="str">
        <f t="shared" si="47"/>
        <v>II kwartał 2017</v>
      </c>
      <c r="L37" s="140" t="str">
        <f t="shared" si="47"/>
        <v>I kwartał 2017</v>
      </c>
      <c r="N37" s="119"/>
      <c r="O37" s="115"/>
    </row>
    <row r="38" spans="1:15" s="5" customFormat="1" ht="16.5" thickTop="1" thickBot="1" x14ac:dyDescent="0.25">
      <c r="A38" s="7"/>
      <c r="B38" s="80" t="s">
        <v>230</v>
      </c>
      <c r="C38" s="41">
        <f t="shared" ref="C38:L38" si="48">C29</f>
        <v>363358</v>
      </c>
      <c r="D38" s="41">
        <f t="shared" si="48"/>
        <v>64676</v>
      </c>
      <c r="E38" s="41">
        <f t="shared" si="48"/>
        <v>83666</v>
      </c>
      <c r="F38" s="41">
        <f t="shared" si="48"/>
        <v>219404</v>
      </c>
      <c r="G38" s="41">
        <f t="shared" si="48"/>
        <v>-4388</v>
      </c>
      <c r="H38" s="41">
        <f t="shared" si="48"/>
        <v>232441</v>
      </c>
      <c r="I38" s="41">
        <f t="shared" si="48"/>
        <v>44256</v>
      </c>
      <c r="J38" s="41">
        <f t="shared" si="48"/>
        <v>105914</v>
      </c>
      <c r="K38" s="41">
        <f t="shared" si="48"/>
        <v>93432</v>
      </c>
      <c r="L38" s="41">
        <f t="shared" si="48"/>
        <v>-11161</v>
      </c>
      <c r="N38" s="129"/>
      <c r="O38" s="129"/>
    </row>
    <row r="39" spans="1:15" s="5" customFormat="1" ht="16.5" thickTop="1" thickBot="1" x14ac:dyDescent="0.25">
      <c r="A39" s="6"/>
      <c r="B39" s="98"/>
      <c r="C39" s="98"/>
      <c r="D39" s="98"/>
      <c r="E39" s="42"/>
      <c r="F39" s="42"/>
      <c r="G39" s="42"/>
      <c r="H39" s="42"/>
      <c r="I39" s="42"/>
      <c r="J39" s="42"/>
      <c r="K39" s="42"/>
      <c r="L39" s="42"/>
      <c r="N39" s="129"/>
      <c r="O39" s="129"/>
    </row>
    <row r="40" spans="1:15" s="5" customFormat="1" ht="25.5" thickTop="1" thickBot="1" x14ac:dyDescent="0.25">
      <c r="A40" s="7"/>
      <c r="B40" s="80" t="s">
        <v>222</v>
      </c>
      <c r="C40" s="190"/>
      <c r="D40" s="190"/>
      <c r="E40" s="42"/>
      <c r="F40" s="42"/>
      <c r="G40" s="42"/>
      <c r="H40" s="42"/>
      <c r="I40" s="42"/>
      <c r="J40" s="42"/>
      <c r="K40" s="42"/>
      <c r="L40" s="42"/>
      <c r="N40" s="129"/>
      <c r="O40" s="129"/>
    </row>
    <row r="41" spans="1:15" s="5" customFormat="1" ht="16.5" thickTop="1" thickBot="1" x14ac:dyDescent="0.25">
      <c r="A41" s="7"/>
      <c r="B41" s="81" t="s">
        <v>188</v>
      </c>
      <c r="C41" s="57">
        <v>-1182</v>
      </c>
      <c r="D41" s="57">
        <f>C41-E41-F41-G41</f>
        <v>-1182</v>
      </c>
      <c r="E41" s="170">
        <v>0</v>
      </c>
      <c r="F41" s="170">
        <v>0</v>
      </c>
      <c r="G41" s="57">
        <v>0</v>
      </c>
      <c r="H41" s="57">
        <v>-438</v>
      </c>
      <c r="I41" s="57">
        <f>H41-J41-K41-L41</f>
        <v>-438</v>
      </c>
      <c r="J41" s="57">
        <v>0</v>
      </c>
      <c r="K41" s="57">
        <v>0</v>
      </c>
      <c r="L41" s="57">
        <v>0</v>
      </c>
      <c r="N41" s="129"/>
      <c r="O41" s="129"/>
    </row>
    <row r="42" spans="1:15" s="5" customFormat="1" ht="25.5" thickTop="1" thickBot="1" x14ac:dyDescent="0.25">
      <c r="A42" s="7"/>
      <c r="B42" s="81" t="s">
        <v>156</v>
      </c>
      <c r="C42" s="57">
        <v>215</v>
      </c>
      <c r="D42" s="57">
        <f>C42-E42-F42-G42</f>
        <v>224</v>
      </c>
      <c r="E42" s="57">
        <v>-9</v>
      </c>
      <c r="F42" s="57">
        <v>0</v>
      </c>
      <c r="G42" s="57">
        <v>0</v>
      </c>
      <c r="H42" s="57">
        <v>35</v>
      </c>
      <c r="I42" s="57">
        <f>H42-J42-K42-L42</f>
        <v>58</v>
      </c>
      <c r="J42" s="57">
        <v>-1</v>
      </c>
      <c r="K42" s="57">
        <v>0</v>
      </c>
      <c r="L42" s="57">
        <v>-22</v>
      </c>
      <c r="N42" s="129"/>
      <c r="O42" s="129"/>
    </row>
    <row r="43" spans="1:15" s="5" customFormat="1" ht="25.5" thickTop="1" thickBot="1" x14ac:dyDescent="0.25">
      <c r="A43" s="7"/>
      <c r="B43" s="80" t="s">
        <v>223</v>
      </c>
      <c r="C43" s="57"/>
      <c r="D43" s="190"/>
      <c r="E43" s="42"/>
      <c r="F43" s="42"/>
      <c r="G43" s="57"/>
      <c r="H43" s="42"/>
      <c r="I43" s="42"/>
      <c r="J43" s="42"/>
      <c r="K43" s="57"/>
      <c r="L43" s="42"/>
      <c r="N43" s="129"/>
      <c r="O43" s="129"/>
    </row>
    <row r="44" spans="1:15" s="5" customFormat="1" ht="16.5" thickTop="1" thickBot="1" x14ac:dyDescent="0.25">
      <c r="A44" s="7"/>
      <c r="B44" s="81" t="s">
        <v>165</v>
      </c>
      <c r="C44" s="57">
        <v>18407</v>
      </c>
      <c r="D44" s="57">
        <f t="shared" ref="D44:D46" si="49">C44-E44-F44-G44</f>
        <v>8157</v>
      </c>
      <c r="E44" s="57">
        <v>-5715</v>
      </c>
      <c r="F44" s="57">
        <v>11473</v>
      </c>
      <c r="G44" s="57">
        <v>4492</v>
      </c>
      <c r="H44" s="57">
        <v>-28148</v>
      </c>
      <c r="I44" s="57">
        <f t="shared" ref="I44:I46" si="50">H44-J44-K44-L44</f>
        <v>-17909</v>
      </c>
      <c r="J44" s="57">
        <v>10483</v>
      </c>
      <c r="K44" s="57">
        <v>4523</v>
      </c>
      <c r="L44" s="57">
        <v>-25245</v>
      </c>
      <c r="N44" s="129"/>
      <c r="O44" s="129"/>
    </row>
    <row r="45" spans="1:15" ht="25.5" thickTop="1" thickBot="1" x14ac:dyDescent="0.25">
      <c r="B45" s="81" t="s">
        <v>157</v>
      </c>
      <c r="C45" s="57">
        <v>75</v>
      </c>
      <c r="D45" s="57">
        <f t="shared" si="49"/>
        <v>0</v>
      </c>
      <c r="E45" s="57">
        <v>0</v>
      </c>
      <c r="F45" s="57">
        <v>75</v>
      </c>
      <c r="G45" s="57">
        <v>0</v>
      </c>
      <c r="H45" s="57">
        <v>42</v>
      </c>
      <c r="I45" s="57">
        <f t="shared" si="50"/>
        <v>56</v>
      </c>
      <c r="J45" s="57">
        <v>-2</v>
      </c>
      <c r="K45" s="57">
        <v>70</v>
      </c>
      <c r="L45" s="57">
        <v>-82</v>
      </c>
      <c r="M45" s="5"/>
      <c r="N45" s="129"/>
      <c r="O45" s="129"/>
    </row>
    <row r="46" spans="1:15" ht="25.5" thickTop="1" thickBot="1" x14ac:dyDescent="0.25">
      <c r="B46" s="81" t="s">
        <v>162</v>
      </c>
      <c r="C46" s="57">
        <v>-14</v>
      </c>
      <c r="D46" s="57">
        <f t="shared" si="49"/>
        <v>0</v>
      </c>
      <c r="E46" s="57">
        <v>0</v>
      </c>
      <c r="F46" s="57">
        <v>-14</v>
      </c>
      <c r="G46" s="57">
        <v>0</v>
      </c>
      <c r="H46" s="57">
        <v>-8</v>
      </c>
      <c r="I46" s="57">
        <f t="shared" si="50"/>
        <v>-10</v>
      </c>
      <c r="J46" s="57">
        <v>0</v>
      </c>
      <c r="K46" s="57">
        <v>-13</v>
      </c>
      <c r="L46" s="42">
        <v>15</v>
      </c>
      <c r="M46" s="5"/>
      <c r="N46" s="129"/>
      <c r="O46" s="129"/>
    </row>
    <row r="47" spans="1:15" ht="16.5" thickTop="1" thickBot="1" x14ac:dyDescent="0.25">
      <c r="B47" s="80" t="s">
        <v>168</v>
      </c>
      <c r="C47" s="41">
        <f t="shared" ref="C47" si="51">SUM(C41:C46)</f>
        <v>17501</v>
      </c>
      <c r="D47" s="41">
        <f t="shared" ref="D47:F47" si="52">SUM(D41:D46)</f>
        <v>7199</v>
      </c>
      <c r="E47" s="41">
        <f t="shared" si="52"/>
        <v>-5724</v>
      </c>
      <c r="F47" s="41">
        <f t="shared" si="52"/>
        <v>11534</v>
      </c>
      <c r="G47" s="41">
        <f t="shared" ref="G47" si="53">SUM(G41:G46)</f>
        <v>4492</v>
      </c>
      <c r="H47" s="41">
        <f t="shared" ref="H47" si="54">SUM(H41:H46)</f>
        <v>-28517</v>
      </c>
      <c r="I47" s="41">
        <f t="shared" ref="I47:J47" si="55">SUM(I41:I46)</f>
        <v>-18243</v>
      </c>
      <c r="J47" s="41">
        <f t="shared" si="55"/>
        <v>10480</v>
      </c>
      <c r="K47" s="41">
        <f t="shared" ref="K47:L47" si="56">SUM(K41:K46)</f>
        <v>4580</v>
      </c>
      <c r="L47" s="41">
        <f t="shared" si="56"/>
        <v>-25334</v>
      </c>
      <c r="M47" s="5"/>
      <c r="N47" s="129"/>
      <c r="O47" s="129"/>
    </row>
    <row r="48" spans="1:15" ht="16.5" thickTop="1" thickBot="1" x14ac:dyDescent="0.25">
      <c r="B48" s="80" t="s">
        <v>91</v>
      </c>
      <c r="C48" s="41">
        <f t="shared" ref="C48" si="57">C38+C47</f>
        <v>380859</v>
      </c>
      <c r="D48" s="41">
        <f t="shared" ref="D48:F48" si="58">D38+D47</f>
        <v>71875</v>
      </c>
      <c r="E48" s="41">
        <f t="shared" si="58"/>
        <v>77942</v>
      </c>
      <c r="F48" s="41">
        <f t="shared" si="58"/>
        <v>230938</v>
      </c>
      <c r="G48" s="41">
        <f t="shared" ref="G48" si="59">G38+G47</f>
        <v>104</v>
      </c>
      <c r="H48" s="41">
        <f t="shared" ref="H48:J48" si="60">H38+H47</f>
        <v>203924</v>
      </c>
      <c r="I48" s="41">
        <f t="shared" si="60"/>
        <v>26013</v>
      </c>
      <c r="J48" s="41">
        <f t="shared" si="60"/>
        <v>116394</v>
      </c>
      <c r="K48" s="41">
        <f t="shared" ref="K48:L48" si="61">K38+K47</f>
        <v>98012</v>
      </c>
      <c r="L48" s="41">
        <f t="shared" si="61"/>
        <v>-36495</v>
      </c>
      <c r="M48" s="5"/>
      <c r="N48" s="129"/>
      <c r="O48" s="129"/>
    </row>
    <row r="49" spans="2:15" ht="16.5" thickTop="1" thickBot="1" x14ac:dyDescent="0.25">
      <c r="B49" s="94"/>
      <c r="C49" s="94"/>
      <c r="D49" s="98"/>
      <c r="E49" s="42"/>
      <c r="F49" s="42"/>
      <c r="G49" s="42"/>
      <c r="H49" s="42"/>
      <c r="I49" s="42"/>
      <c r="J49" s="42"/>
      <c r="K49" s="42"/>
      <c r="L49" s="42"/>
      <c r="M49" s="5"/>
      <c r="N49" s="119"/>
      <c r="O49" s="115"/>
    </row>
    <row r="50" spans="2:15" ht="16.5" thickTop="1" thickBot="1" x14ac:dyDescent="0.25">
      <c r="B50" s="80" t="s">
        <v>158</v>
      </c>
      <c r="C50" s="207"/>
      <c r="D50" s="207"/>
      <c r="E50" s="42"/>
      <c r="F50" s="42"/>
      <c r="G50" s="42"/>
      <c r="H50" s="42"/>
      <c r="I50" s="42"/>
      <c r="J50" s="42"/>
      <c r="K50" s="42"/>
      <c r="L50" s="42"/>
      <c r="M50" s="5"/>
      <c r="N50" s="119"/>
      <c r="O50" s="115"/>
    </row>
    <row r="51" spans="2:15" ht="16.5" thickTop="1" thickBot="1" x14ac:dyDescent="0.25">
      <c r="B51" s="81" t="s">
        <v>159</v>
      </c>
      <c r="C51" s="57">
        <v>380699</v>
      </c>
      <c r="D51" s="57">
        <f>C51-E51-F51-G51</f>
        <v>71857</v>
      </c>
      <c r="E51" s="57">
        <v>77922</v>
      </c>
      <c r="F51" s="57">
        <v>230813</v>
      </c>
      <c r="G51" s="57">
        <v>107</v>
      </c>
      <c r="H51" s="57">
        <v>203885</v>
      </c>
      <c r="I51" s="57">
        <f t="shared" ref="I51:I52" si="62">H51-J51-K51-L51</f>
        <v>26011</v>
      </c>
      <c r="J51" s="57">
        <v>116367</v>
      </c>
      <c r="K51" s="57">
        <v>97988</v>
      </c>
      <c r="L51" s="57">
        <v>-36481</v>
      </c>
      <c r="M51" s="5"/>
      <c r="N51" s="129"/>
      <c r="O51" s="129"/>
    </row>
    <row r="52" spans="2:15" ht="16.5" thickTop="1" thickBot="1" x14ac:dyDescent="0.25">
      <c r="B52" s="81" t="s">
        <v>160</v>
      </c>
      <c r="C52" s="57">
        <v>160</v>
      </c>
      <c r="D52" s="57">
        <f t="shared" ref="D52" si="63">C52-E52-F52-G52</f>
        <v>18</v>
      </c>
      <c r="E52" s="57">
        <v>20</v>
      </c>
      <c r="F52" s="57">
        <v>125</v>
      </c>
      <c r="G52" s="57">
        <v>-3</v>
      </c>
      <c r="H52" s="57">
        <v>39</v>
      </c>
      <c r="I52" s="57">
        <f t="shared" si="62"/>
        <v>2</v>
      </c>
      <c r="J52" s="57">
        <v>27</v>
      </c>
      <c r="K52" s="57">
        <v>24</v>
      </c>
      <c r="L52" s="57">
        <v>-14</v>
      </c>
      <c r="M52" s="5"/>
      <c r="N52" s="129"/>
      <c r="O52" s="129"/>
    </row>
    <row r="53" spans="2:15" ht="16.5" thickTop="1" thickBot="1" x14ac:dyDescent="0.25">
      <c r="B53" s="95"/>
      <c r="C53" s="41">
        <f t="shared" ref="C53:L53" si="64">C51+C52</f>
        <v>380859</v>
      </c>
      <c r="D53" s="41">
        <f t="shared" si="64"/>
        <v>71875</v>
      </c>
      <c r="E53" s="41">
        <f t="shared" si="64"/>
        <v>77942</v>
      </c>
      <c r="F53" s="41">
        <f t="shared" ref="F53" si="65">F51+F52</f>
        <v>230938</v>
      </c>
      <c r="G53" s="41">
        <f t="shared" si="64"/>
        <v>104</v>
      </c>
      <c r="H53" s="41">
        <f>H51+H52</f>
        <v>203924</v>
      </c>
      <c r="I53" s="41">
        <f t="shared" si="64"/>
        <v>26013</v>
      </c>
      <c r="J53" s="41">
        <f t="shared" si="64"/>
        <v>116394</v>
      </c>
      <c r="K53" s="41">
        <f t="shared" si="64"/>
        <v>98012</v>
      </c>
      <c r="L53" s="41">
        <f t="shared" si="64"/>
        <v>-36495</v>
      </c>
      <c r="M53" s="5"/>
      <c r="N53" s="129"/>
      <c r="O53" s="129"/>
    </row>
    <row r="54" spans="2:15" ht="16.5" thickTop="1" thickBot="1" x14ac:dyDescent="0.25">
      <c r="E54" s="42"/>
      <c r="F54" s="42"/>
      <c r="G54" s="42"/>
      <c r="H54" s="42"/>
      <c r="I54" s="42"/>
      <c r="J54" s="42"/>
      <c r="K54" s="42"/>
      <c r="L54" s="42"/>
    </row>
    <row r="55" spans="2:15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95" orientation="landscape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3"/>
  <sheetViews>
    <sheetView zoomScaleNormal="100" workbookViewId="0">
      <selection activeCell="B48" sqref="B48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625" style="5" customWidth="1"/>
    <col min="4" max="4" width="14.625" style="2" hidden="1" customWidth="1" outlineLevel="1"/>
    <col min="5" max="5" width="14.875" style="2" hidden="1" customWidth="1" outlineLevel="1"/>
    <col min="6" max="6" width="14.875" style="2" customWidth="1" collapsed="1"/>
    <col min="7" max="7" width="12.875" style="2" bestFit="1" customWidth="1"/>
    <col min="8" max="8" width="12.75" style="2" bestFit="1" customWidth="1"/>
    <col min="9" max="9" width="10.75" style="2" customWidth="1"/>
    <col min="10" max="16384" width="10.875" style="2"/>
  </cols>
  <sheetData>
    <row r="1" spans="1:10" ht="15.75" x14ac:dyDescent="0.25">
      <c r="A1" s="9" t="s">
        <v>9</v>
      </c>
    </row>
    <row r="2" spans="1:10" ht="15.75" x14ac:dyDescent="0.25">
      <c r="A2" s="9"/>
    </row>
    <row r="3" spans="1:10" ht="18.75" thickBot="1" x14ac:dyDescent="0.3">
      <c r="B3" s="14" t="s">
        <v>56</v>
      </c>
      <c r="C3" s="14"/>
    </row>
    <row r="4" spans="1:10" s="5" customFormat="1" ht="16.5" customHeight="1" thickTop="1" thickBot="1" x14ac:dyDescent="0.25">
      <c r="A4" s="11"/>
      <c r="B4" s="242" t="s">
        <v>149</v>
      </c>
      <c r="C4" s="244" t="s">
        <v>44</v>
      </c>
      <c r="D4" s="245"/>
      <c r="E4" s="245"/>
      <c r="F4" s="245"/>
    </row>
    <row r="5" spans="1:10" s="5" customFormat="1" ht="16.5" thickTop="1" thickBot="1" x14ac:dyDescent="0.25">
      <c r="A5" s="11"/>
      <c r="B5" s="243"/>
      <c r="C5" s="122">
        <v>43465</v>
      </c>
      <c r="D5" s="122">
        <v>43373</v>
      </c>
      <c r="E5" s="122">
        <v>43281</v>
      </c>
      <c r="F5" s="122">
        <v>43100</v>
      </c>
    </row>
    <row r="6" spans="1:10" s="5" customFormat="1" ht="16.5" thickTop="1" thickBot="1" x14ac:dyDescent="0.25">
      <c r="A6" s="10"/>
      <c r="B6" s="31" t="s">
        <v>0</v>
      </c>
      <c r="C6" s="41">
        <f>SUM(C7:C15)-C10</f>
        <v>2546642</v>
      </c>
      <c r="D6" s="41">
        <f>SUM(D7:D15)-D10</f>
        <v>2452470</v>
      </c>
      <c r="E6" s="41">
        <f>SUM(E7:E15)-E10</f>
        <v>2369525</v>
      </c>
      <c r="F6" s="41">
        <f>SUM(F7:F15)-F10</f>
        <v>2392340</v>
      </c>
      <c r="H6" s="119"/>
      <c r="I6" s="119"/>
      <c r="J6" s="119"/>
    </row>
    <row r="7" spans="1:10" s="5" customFormat="1" ht="16.5" thickTop="1" thickBot="1" x14ac:dyDescent="0.25">
      <c r="A7" s="11"/>
      <c r="B7" s="12" t="s">
        <v>1</v>
      </c>
      <c r="C7" s="71">
        <v>2415834</v>
      </c>
      <c r="D7" s="71">
        <v>2315669</v>
      </c>
      <c r="E7" s="71">
        <v>2232250</v>
      </c>
      <c r="F7" s="71">
        <v>2251515</v>
      </c>
      <c r="H7" s="119"/>
      <c r="I7" s="119"/>
      <c r="J7" s="119"/>
    </row>
    <row r="8" spans="1:10" s="5" customFormat="1" ht="16.5" thickTop="1" thickBot="1" x14ac:dyDescent="0.25">
      <c r="A8" s="11"/>
      <c r="B8" s="12" t="s">
        <v>48</v>
      </c>
      <c r="C8" s="71">
        <v>3538</v>
      </c>
      <c r="D8" s="71">
        <v>3837</v>
      </c>
      <c r="E8" s="71">
        <v>3836</v>
      </c>
      <c r="F8" s="71">
        <v>5088</v>
      </c>
      <c r="H8" s="119"/>
      <c r="I8" s="119"/>
      <c r="J8" s="119"/>
    </row>
    <row r="9" spans="1:10" s="5" customFormat="1" ht="16.5" thickTop="1" thickBot="1" x14ac:dyDescent="0.25">
      <c r="A9" s="11"/>
      <c r="B9" s="12" t="s">
        <v>45</v>
      </c>
      <c r="C9" s="71">
        <v>114831</v>
      </c>
      <c r="D9" s="71">
        <v>114600</v>
      </c>
      <c r="E9" s="71">
        <v>110428</v>
      </c>
      <c r="F9" s="71">
        <v>111568</v>
      </c>
      <c r="H9" s="119"/>
      <c r="I9" s="119"/>
      <c r="J9" s="119"/>
    </row>
    <row r="10" spans="1:10" s="5" customFormat="1" ht="16.5" thickTop="1" thickBot="1" x14ac:dyDescent="0.25">
      <c r="A10" s="11"/>
      <c r="B10" s="12" t="s">
        <v>46</v>
      </c>
      <c r="C10" s="71">
        <v>111682</v>
      </c>
      <c r="D10" s="71">
        <v>111647</v>
      </c>
      <c r="E10" s="71">
        <v>107252</v>
      </c>
      <c r="F10" s="71">
        <v>107252</v>
      </c>
      <c r="H10" s="119"/>
      <c r="I10" s="119"/>
      <c r="J10" s="119"/>
    </row>
    <row r="11" spans="1:10" s="5" customFormat="1" ht="16.5" hidden="1" thickTop="1" thickBot="1" x14ac:dyDescent="0.25">
      <c r="A11" s="11"/>
      <c r="B11" s="12" t="s">
        <v>136</v>
      </c>
      <c r="C11" s="71">
        <v>0</v>
      </c>
      <c r="D11" s="71"/>
      <c r="E11" s="71"/>
      <c r="F11" s="71">
        <v>0</v>
      </c>
      <c r="H11" s="119"/>
      <c r="I11" s="119"/>
      <c r="J11" s="119"/>
    </row>
    <row r="12" spans="1:10" s="5" customFormat="1" ht="16.5" thickTop="1" thickBot="1" x14ac:dyDescent="0.25">
      <c r="A12" s="11"/>
      <c r="B12" s="12" t="s">
        <v>323</v>
      </c>
      <c r="C12" s="71">
        <v>388</v>
      </c>
      <c r="D12" s="71">
        <v>0</v>
      </c>
      <c r="E12" s="71">
        <v>0</v>
      </c>
      <c r="F12" s="71">
        <v>0</v>
      </c>
      <c r="H12" s="119"/>
      <c r="I12" s="119"/>
      <c r="J12" s="119"/>
    </row>
    <row r="13" spans="1:10" s="5" customFormat="1" ht="16.5" thickTop="1" thickBot="1" x14ac:dyDescent="0.25">
      <c r="A13" s="10"/>
      <c r="B13" s="12" t="s">
        <v>47</v>
      </c>
      <c r="C13" s="71">
        <v>0</v>
      </c>
      <c r="D13" s="71">
        <v>6944</v>
      </c>
      <c r="E13" s="71">
        <v>6944</v>
      </c>
      <c r="F13" s="71">
        <v>6944</v>
      </c>
      <c r="H13" s="119"/>
      <c r="I13" s="119"/>
      <c r="J13" s="119"/>
    </row>
    <row r="14" spans="1:10" s="5" customFormat="1" ht="16.5" thickTop="1" thickBot="1" x14ac:dyDescent="0.25">
      <c r="A14" s="11"/>
      <c r="B14" s="12" t="s">
        <v>10</v>
      </c>
      <c r="C14" s="71">
        <v>10983</v>
      </c>
      <c r="D14" s="71">
        <v>10323</v>
      </c>
      <c r="E14" s="71">
        <v>14932</v>
      </c>
      <c r="F14" s="71">
        <v>15912</v>
      </c>
      <c r="H14" s="119"/>
      <c r="I14" s="119"/>
      <c r="J14" s="119"/>
    </row>
    <row r="15" spans="1:10" s="5" customFormat="1" ht="15.75" thickTop="1" x14ac:dyDescent="0.2">
      <c r="A15" s="11"/>
      <c r="B15" s="238" t="s">
        <v>176</v>
      </c>
      <c r="C15" s="71">
        <v>1068</v>
      </c>
      <c r="D15" s="71">
        <v>1097</v>
      </c>
      <c r="E15" s="71">
        <v>1135</v>
      </c>
      <c r="F15" s="71">
        <v>1313</v>
      </c>
      <c r="H15" s="119"/>
      <c r="I15" s="119"/>
      <c r="J15" s="119"/>
    </row>
    <row r="16" spans="1:10" s="5" customFormat="1" ht="15.75" thickBot="1" x14ac:dyDescent="0.25">
      <c r="A16" s="11"/>
      <c r="B16" s="35" t="s">
        <v>2</v>
      </c>
      <c r="C16" s="41">
        <f>SUM(C17:C23)</f>
        <v>663148</v>
      </c>
      <c r="D16" s="41">
        <f>SUM(D17:D23)</f>
        <v>634918</v>
      </c>
      <c r="E16" s="41">
        <f>SUM(E17:E23)</f>
        <v>705848</v>
      </c>
      <c r="F16" s="41">
        <f>SUM(F17:F23)</f>
        <v>325869</v>
      </c>
      <c r="H16" s="119"/>
      <c r="I16" s="119"/>
      <c r="J16" s="119"/>
    </row>
    <row r="17" spans="1:10" s="5" customFormat="1" ht="16.5" thickTop="1" thickBot="1" x14ac:dyDescent="0.25">
      <c r="A17" s="11"/>
      <c r="B17" s="12" t="s">
        <v>3</v>
      </c>
      <c r="C17" s="71">
        <v>6463</v>
      </c>
      <c r="D17" s="71">
        <v>5812</v>
      </c>
      <c r="E17" s="71">
        <v>6185</v>
      </c>
      <c r="F17" s="71">
        <v>6785</v>
      </c>
      <c r="H17" s="119"/>
      <c r="I17" s="119"/>
      <c r="J17" s="119"/>
    </row>
    <row r="18" spans="1:10" s="5" customFormat="1" ht="16.5" thickTop="1" thickBot="1" x14ac:dyDescent="0.25">
      <c r="A18" s="11"/>
      <c r="B18" s="12" t="s">
        <v>49</v>
      </c>
      <c r="C18" s="71">
        <v>69707</v>
      </c>
      <c r="D18" s="71">
        <v>97768</v>
      </c>
      <c r="E18" s="71">
        <v>83173</v>
      </c>
      <c r="F18" s="71">
        <v>68579</v>
      </c>
      <c r="H18" s="119"/>
      <c r="I18" s="119"/>
      <c r="J18" s="119"/>
    </row>
    <row r="19" spans="1:10" s="5" customFormat="1" ht="16.5" thickTop="1" thickBot="1" x14ac:dyDescent="0.25">
      <c r="A19" s="11"/>
      <c r="B19" s="12" t="s">
        <v>50</v>
      </c>
      <c r="C19" s="71">
        <v>4385</v>
      </c>
      <c r="D19" s="71">
        <v>569</v>
      </c>
      <c r="E19" s="71">
        <v>1203</v>
      </c>
      <c r="F19" s="71">
        <v>541</v>
      </c>
      <c r="H19" s="119"/>
      <c r="I19" s="119"/>
      <c r="J19" s="119"/>
    </row>
    <row r="20" spans="1:10" s="5" customFormat="1" ht="16.5" thickTop="1" thickBot="1" x14ac:dyDescent="0.25">
      <c r="A20" s="11"/>
      <c r="B20" s="12" t="s">
        <v>51</v>
      </c>
      <c r="C20" s="71">
        <v>44759</v>
      </c>
      <c r="D20" s="71">
        <v>33607</v>
      </c>
      <c r="E20" s="71">
        <v>32647</v>
      </c>
      <c r="F20" s="71">
        <v>35120</v>
      </c>
      <c r="H20" s="119"/>
      <c r="I20" s="119"/>
      <c r="J20" s="119"/>
    </row>
    <row r="21" spans="1:10" s="5" customFormat="1" ht="16.5" hidden="1" thickTop="1" thickBot="1" x14ac:dyDescent="0.25">
      <c r="A21" s="11"/>
      <c r="B21" s="12" t="s">
        <v>52</v>
      </c>
      <c r="C21" s="71"/>
      <c r="D21" s="71"/>
      <c r="E21" s="71"/>
      <c r="F21" s="71">
        <v>0</v>
      </c>
      <c r="H21" s="119"/>
      <c r="I21" s="119"/>
      <c r="J21" s="119"/>
    </row>
    <row r="22" spans="1:10" s="5" customFormat="1" ht="16.5" thickTop="1" thickBot="1" x14ac:dyDescent="0.25">
      <c r="A22" s="11"/>
      <c r="B22" s="12" t="s">
        <v>177</v>
      </c>
      <c r="C22" s="71">
        <v>0</v>
      </c>
      <c r="D22" s="71">
        <v>0</v>
      </c>
      <c r="E22" s="71">
        <v>620</v>
      </c>
      <c r="F22" s="71">
        <v>0</v>
      </c>
      <c r="H22" s="119"/>
      <c r="I22" s="119"/>
      <c r="J22" s="119"/>
    </row>
    <row r="23" spans="1:10" s="5" customFormat="1" ht="15.75" thickTop="1" x14ac:dyDescent="0.2">
      <c r="A23" s="11"/>
      <c r="B23" s="238" t="s">
        <v>53</v>
      </c>
      <c r="C23" s="71">
        <v>537834</v>
      </c>
      <c r="D23" s="71">
        <v>497162</v>
      </c>
      <c r="E23" s="71">
        <v>582020</v>
      </c>
      <c r="F23" s="71">
        <v>214844</v>
      </c>
      <c r="H23" s="119"/>
      <c r="I23" s="119"/>
      <c r="J23" s="119"/>
    </row>
    <row r="24" spans="1:10" s="5" customFormat="1" ht="15.75" thickBot="1" x14ac:dyDescent="0.25">
      <c r="A24" s="11"/>
      <c r="B24" s="35" t="s">
        <v>54</v>
      </c>
      <c r="C24" s="41">
        <v>8690</v>
      </c>
      <c r="D24" s="41">
        <v>23210</v>
      </c>
      <c r="E24" s="41">
        <v>42102</v>
      </c>
      <c r="F24" s="41">
        <v>201093</v>
      </c>
      <c r="H24" s="119"/>
      <c r="I24" s="119"/>
      <c r="J24" s="119"/>
    </row>
    <row r="25" spans="1:10" s="5" customFormat="1" ht="16.5" thickTop="1" thickBot="1" x14ac:dyDescent="0.25">
      <c r="A25" s="11"/>
      <c r="B25" s="35" t="s">
        <v>55</v>
      </c>
      <c r="C25" s="41">
        <f>C6+C16+C24</f>
        <v>3218480</v>
      </c>
      <c r="D25" s="41">
        <f>D6+D16+D24</f>
        <v>3110598</v>
      </c>
      <c r="E25" s="41">
        <f>E6+E16+E24</f>
        <v>3117475</v>
      </c>
      <c r="F25" s="41">
        <f>F6+F16+F24</f>
        <v>2919302</v>
      </c>
      <c r="H25" s="119"/>
      <c r="I25" s="119"/>
      <c r="J25" s="119"/>
    </row>
    <row r="26" spans="1:10" s="5" customFormat="1" ht="16.5" thickTop="1" thickBot="1" x14ac:dyDescent="0.25">
      <c r="A26" s="11"/>
      <c r="B26" s="73"/>
      <c r="C26" s="206"/>
      <c r="D26" s="74"/>
      <c r="E26" s="74"/>
      <c r="F26" s="75"/>
      <c r="H26" s="119"/>
    </row>
    <row r="27" spans="1:10" s="5" customFormat="1" ht="16.5" customHeight="1" thickTop="1" thickBot="1" x14ac:dyDescent="0.25">
      <c r="A27" s="11"/>
      <c r="B27" s="242" t="s">
        <v>150</v>
      </c>
      <c r="C27" s="244" t="s">
        <v>44</v>
      </c>
      <c r="D27" s="245"/>
      <c r="E27" s="245"/>
      <c r="F27" s="245"/>
      <c r="H27" s="119"/>
    </row>
    <row r="28" spans="1:10" s="5" customFormat="1" ht="16.5" thickTop="1" thickBot="1" x14ac:dyDescent="0.25">
      <c r="A28" s="11"/>
      <c r="B28" s="243"/>
      <c r="C28" s="122">
        <v>43465</v>
      </c>
      <c r="D28" s="122">
        <f t="shared" ref="D28:F28" si="0">D5</f>
        <v>43373</v>
      </c>
      <c r="E28" s="122">
        <f t="shared" si="0"/>
        <v>43281</v>
      </c>
      <c r="F28" s="122">
        <f t="shared" si="0"/>
        <v>43100</v>
      </c>
      <c r="H28" s="119"/>
    </row>
    <row r="29" spans="1:10" s="5" customFormat="1" ht="16.5" thickTop="1" thickBot="1" x14ac:dyDescent="0.25">
      <c r="A29" s="11"/>
      <c r="B29" s="31" t="s">
        <v>57</v>
      </c>
      <c r="C29" s="41">
        <f>+C30+C35</f>
        <v>2386786</v>
      </c>
      <c r="D29" s="41">
        <f>+D30+D35</f>
        <v>2314975</v>
      </c>
      <c r="E29" s="41">
        <f>+E30+E35</f>
        <v>2237033</v>
      </c>
      <c r="F29" s="41">
        <f>+F30+F35</f>
        <v>2080877</v>
      </c>
      <c r="H29" s="119"/>
      <c r="I29" s="119"/>
      <c r="J29" s="119"/>
    </row>
    <row r="30" spans="1:10" s="5" customFormat="1" ht="16.5" thickTop="1" thickBot="1" x14ac:dyDescent="0.25">
      <c r="A30" s="11"/>
      <c r="B30" s="35" t="s">
        <v>58</v>
      </c>
      <c r="C30" s="41">
        <f>SUM(C31:C34)</f>
        <v>2386425</v>
      </c>
      <c r="D30" s="41">
        <f>SUM(D31:D34)</f>
        <v>2314632</v>
      </c>
      <c r="E30" s="41">
        <f>SUM(E31:E34)</f>
        <v>2236710</v>
      </c>
      <c r="F30" s="41">
        <f>SUM(F31:F34)</f>
        <v>2080676</v>
      </c>
      <c r="H30" s="119"/>
      <c r="I30" s="119"/>
      <c r="J30" s="119"/>
    </row>
    <row r="31" spans="1:10" s="5" customFormat="1" ht="16.5" thickTop="1" thickBot="1" x14ac:dyDescent="0.25">
      <c r="A31" s="11"/>
      <c r="B31" s="12" t="s">
        <v>59</v>
      </c>
      <c r="C31" s="71">
        <v>517754</v>
      </c>
      <c r="D31" s="71">
        <v>517754</v>
      </c>
      <c r="E31" s="71">
        <v>517754</v>
      </c>
      <c r="F31" s="76">
        <v>517754</v>
      </c>
      <c r="H31" s="119"/>
      <c r="I31" s="119"/>
      <c r="J31" s="119"/>
    </row>
    <row r="32" spans="1:10" s="5" customFormat="1" ht="16.5" thickTop="1" thickBot="1" x14ac:dyDescent="0.25">
      <c r="A32" s="11"/>
      <c r="B32" s="12" t="s">
        <v>60</v>
      </c>
      <c r="C32" s="71">
        <v>133333</v>
      </c>
      <c r="D32" s="71">
        <v>133333</v>
      </c>
      <c r="E32" s="71">
        <v>133333</v>
      </c>
      <c r="F32" s="76">
        <v>133272</v>
      </c>
      <c r="H32" s="119"/>
      <c r="I32" s="119"/>
      <c r="J32" s="119"/>
    </row>
    <row r="33" spans="1:10" s="5" customFormat="1" ht="16.5" thickTop="1" thickBot="1" x14ac:dyDescent="0.25">
      <c r="A33" s="10"/>
      <c r="B33" s="12" t="s">
        <v>61</v>
      </c>
      <c r="C33" s="71">
        <v>1727659</v>
      </c>
      <c r="D33" s="71">
        <v>1664017</v>
      </c>
      <c r="E33" s="71">
        <v>1580382</v>
      </c>
      <c r="F33" s="76">
        <v>1440378</v>
      </c>
      <c r="H33" s="119"/>
      <c r="I33" s="119"/>
      <c r="J33" s="119"/>
    </row>
    <row r="34" spans="1:10" s="5" customFormat="1" ht="15.75" thickTop="1" x14ac:dyDescent="0.2">
      <c r="A34" s="11"/>
      <c r="B34" s="238" t="s">
        <v>62</v>
      </c>
      <c r="C34" s="71">
        <v>7679</v>
      </c>
      <c r="D34" s="71">
        <v>-472</v>
      </c>
      <c r="E34" s="71">
        <v>5241</v>
      </c>
      <c r="F34" s="76">
        <v>-10728</v>
      </c>
      <c r="H34" s="119"/>
      <c r="I34" s="119"/>
      <c r="J34" s="119"/>
    </row>
    <row r="35" spans="1:10" s="5" customFormat="1" ht="15.75" thickBot="1" x14ac:dyDescent="0.25">
      <c r="A35" s="11"/>
      <c r="B35" s="35" t="s">
        <v>63</v>
      </c>
      <c r="C35" s="41">
        <v>361</v>
      </c>
      <c r="D35" s="41">
        <v>343</v>
      </c>
      <c r="E35" s="41">
        <v>323</v>
      </c>
      <c r="F35" s="41">
        <v>201</v>
      </c>
      <c r="H35" s="119"/>
      <c r="I35" s="119"/>
      <c r="J35" s="119"/>
    </row>
    <row r="36" spans="1:10" s="5" customFormat="1" ht="16.5" thickTop="1" thickBot="1" x14ac:dyDescent="0.25">
      <c r="A36" s="11"/>
      <c r="B36" s="35" t="s">
        <v>4</v>
      </c>
      <c r="C36" s="41">
        <f>SUM(C37:C44)</f>
        <v>545411</v>
      </c>
      <c r="D36" s="41">
        <f>SUM(D37:D44)</f>
        <v>547812</v>
      </c>
      <c r="E36" s="41">
        <f>SUM(E37:E44)</f>
        <v>547755</v>
      </c>
      <c r="F36" s="41">
        <f>SUM(F37:F44)</f>
        <v>548571</v>
      </c>
      <c r="H36" s="119"/>
      <c r="I36" s="119"/>
      <c r="J36" s="119"/>
    </row>
    <row r="37" spans="1:10" s="5" customFormat="1" ht="16.5" hidden="1" thickTop="1" thickBot="1" x14ac:dyDescent="0.25">
      <c r="A37" s="11"/>
      <c r="B37" s="12" t="s">
        <v>23</v>
      </c>
      <c r="C37" s="71">
        <v>0</v>
      </c>
      <c r="D37" s="71">
        <v>0</v>
      </c>
      <c r="E37" s="71">
        <v>0</v>
      </c>
      <c r="F37" s="76">
        <v>0</v>
      </c>
      <c r="H37" s="119"/>
      <c r="I37" s="119"/>
      <c r="J37" s="119"/>
    </row>
    <row r="38" spans="1:10" s="5" customFormat="1" ht="16.5" thickTop="1" thickBot="1" x14ac:dyDescent="0.25">
      <c r="A38" s="11"/>
      <c r="B38" s="12" t="s">
        <v>151</v>
      </c>
      <c r="C38" s="71">
        <v>502111</v>
      </c>
      <c r="D38" s="71">
        <v>502655</v>
      </c>
      <c r="E38" s="71">
        <v>501892</v>
      </c>
      <c r="F38" s="76">
        <v>501778</v>
      </c>
      <c r="H38" s="119"/>
      <c r="I38" s="119"/>
      <c r="J38" s="119"/>
    </row>
    <row r="39" spans="1:10" s="5" customFormat="1" ht="16.5" thickTop="1" thickBot="1" x14ac:dyDescent="0.25">
      <c r="A39" s="11"/>
      <c r="B39" s="12" t="s">
        <v>5</v>
      </c>
      <c r="C39" s="71">
        <v>196</v>
      </c>
      <c r="D39" s="71">
        <v>1905</v>
      </c>
      <c r="E39" s="71">
        <v>2095</v>
      </c>
      <c r="F39" s="76">
        <v>3969</v>
      </c>
      <c r="H39" s="119"/>
      <c r="I39" s="119"/>
      <c r="J39" s="119"/>
    </row>
    <row r="40" spans="1:10" s="5" customFormat="1" ht="16.5" thickTop="1" thickBot="1" x14ac:dyDescent="0.25">
      <c r="A40" s="11"/>
      <c r="B40" s="12" t="s">
        <v>324</v>
      </c>
      <c r="C40" s="71">
        <v>2097</v>
      </c>
      <c r="D40" s="71">
        <v>0</v>
      </c>
      <c r="E40" s="71">
        <v>0</v>
      </c>
      <c r="F40" s="76">
        <v>0</v>
      </c>
      <c r="H40" s="119"/>
      <c r="I40" s="119"/>
      <c r="J40" s="119"/>
    </row>
    <row r="41" spans="1:10" ht="16.5" thickTop="1" thickBot="1" x14ac:dyDescent="0.25">
      <c r="B41" s="12" t="s">
        <v>64</v>
      </c>
      <c r="C41" s="71">
        <v>10928</v>
      </c>
      <c r="D41" s="71">
        <v>12879</v>
      </c>
      <c r="E41" s="71">
        <v>12987</v>
      </c>
      <c r="F41" s="76">
        <v>12202</v>
      </c>
      <c r="G41" s="5"/>
      <c r="H41" s="119"/>
      <c r="I41" s="119"/>
      <c r="J41" s="119"/>
    </row>
    <row r="42" spans="1:10" ht="16.5" thickTop="1" thickBot="1" x14ac:dyDescent="0.25">
      <c r="B42" s="12" t="s">
        <v>65</v>
      </c>
      <c r="C42" s="71">
        <v>7200</v>
      </c>
      <c r="D42" s="71">
        <v>6236</v>
      </c>
      <c r="E42" s="71">
        <v>5908</v>
      </c>
      <c r="F42" s="76">
        <v>5777</v>
      </c>
      <c r="G42" s="5"/>
      <c r="H42" s="119"/>
      <c r="I42" s="119"/>
      <c r="J42" s="119"/>
    </row>
    <row r="43" spans="1:10" ht="16.5" thickTop="1" thickBot="1" x14ac:dyDescent="0.25">
      <c r="B43" s="12" t="s">
        <v>13</v>
      </c>
      <c r="C43" s="71">
        <v>21341</v>
      </c>
      <c r="D43" s="71">
        <v>18771</v>
      </c>
      <c r="E43" s="71">
        <v>19185</v>
      </c>
      <c r="F43" s="76">
        <v>19180</v>
      </c>
      <c r="G43" s="5"/>
      <c r="H43" s="119"/>
      <c r="I43" s="119"/>
      <c r="J43" s="119"/>
    </row>
    <row r="44" spans="1:10" ht="16.5" thickTop="1" thickBot="1" x14ac:dyDescent="0.25">
      <c r="B44" s="238" t="s">
        <v>12</v>
      </c>
      <c r="C44" s="71">
        <v>1538</v>
      </c>
      <c r="D44" s="71">
        <v>5366</v>
      </c>
      <c r="E44" s="71">
        <v>5688</v>
      </c>
      <c r="F44" s="42">
        <v>5665</v>
      </c>
      <c r="G44" s="5"/>
      <c r="H44" s="119"/>
      <c r="I44" s="119"/>
      <c r="J44" s="119"/>
    </row>
    <row r="45" spans="1:10" ht="16.5" thickTop="1" thickBot="1" x14ac:dyDescent="0.25">
      <c r="B45" s="35" t="s">
        <v>6</v>
      </c>
      <c r="C45" s="41">
        <f>SUM(C46:C55)</f>
        <v>286283</v>
      </c>
      <c r="D45" s="41">
        <f>SUM(D46:D55)</f>
        <v>247811</v>
      </c>
      <c r="E45" s="41">
        <f>SUM(E46:E55)</f>
        <v>332687</v>
      </c>
      <c r="F45" s="41">
        <f>SUM(F46:F55)</f>
        <v>289854</v>
      </c>
      <c r="G45" s="5"/>
      <c r="H45" s="119"/>
      <c r="I45" s="119"/>
      <c r="J45" s="119"/>
    </row>
    <row r="46" spans="1:10" ht="16.5" thickTop="1" thickBot="1" x14ac:dyDescent="0.25">
      <c r="B46" s="12" t="s">
        <v>66</v>
      </c>
      <c r="C46" s="71">
        <v>0</v>
      </c>
      <c r="D46" s="71">
        <v>0</v>
      </c>
      <c r="E46" s="71">
        <v>0</v>
      </c>
      <c r="F46" s="76">
        <v>40873</v>
      </c>
      <c r="G46" s="5"/>
      <c r="H46" s="119"/>
      <c r="I46" s="119"/>
      <c r="J46" s="119"/>
    </row>
    <row r="47" spans="1:10" ht="16.5" thickTop="1" thickBot="1" x14ac:dyDescent="0.25">
      <c r="B47" s="12" t="s">
        <v>155</v>
      </c>
      <c r="C47" s="71">
        <v>0</v>
      </c>
      <c r="D47" s="71">
        <v>0</v>
      </c>
      <c r="E47" s="71">
        <v>0</v>
      </c>
      <c r="F47" s="76">
        <v>74</v>
      </c>
      <c r="G47" s="5"/>
      <c r="H47" s="119"/>
      <c r="I47" s="119"/>
      <c r="J47" s="119"/>
    </row>
    <row r="48" spans="1:10" ht="16.5" thickTop="1" thickBot="1" x14ac:dyDescent="0.25">
      <c r="B48" s="12" t="s">
        <v>67</v>
      </c>
      <c r="C48" s="71">
        <v>80706</v>
      </c>
      <c r="D48" s="71">
        <v>97885</v>
      </c>
      <c r="E48" s="71">
        <v>102873</v>
      </c>
      <c r="F48" s="76">
        <v>101471</v>
      </c>
      <c r="G48" s="5"/>
      <c r="H48" s="119"/>
      <c r="I48" s="119"/>
      <c r="J48" s="119"/>
    </row>
    <row r="49" spans="2:10" ht="16.5" thickTop="1" thickBot="1" x14ac:dyDescent="0.25">
      <c r="B49" s="12" t="s">
        <v>68</v>
      </c>
      <c r="C49" s="71">
        <v>73595</v>
      </c>
      <c r="D49" s="71">
        <v>12107</v>
      </c>
      <c r="E49" s="71">
        <v>12742</v>
      </c>
      <c r="F49" s="76">
        <v>28358</v>
      </c>
      <c r="G49" s="5"/>
      <c r="H49" s="119"/>
      <c r="I49" s="119"/>
      <c r="J49" s="119"/>
    </row>
    <row r="50" spans="2:10" ht="16.5" thickTop="1" thickBot="1" x14ac:dyDescent="0.25">
      <c r="B50" s="12" t="s">
        <v>69</v>
      </c>
      <c r="C50" s="71">
        <v>13603</v>
      </c>
      <c r="D50" s="71">
        <v>21360</v>
      </c>
      <c r="E50" s="71">
        <v>16345</v>
      </c>
      <c r="F50" s="76">
        <v>1758</v>
      </c>
      <c r="G50" s="5"/>
      <c r="H50" s="119"/>
      <c r="I50" s="119"/>
      <c r="J50" s="119"/>
    </row>
    <row r="51" spans="2:10" ht="16.5" thickTop="1" thickBot="1" x14ac:dyDescent="0.25">
      <c r="B51" s="12" t="s">
        <v>324</v>
      </c>
      <c r="C51" s="71">
        <v>30779</v>
      </c>
      <c r="D51" s="71">
        <v>0</v>
      </c>
      <c r="E51" s="71">
        <v>0</v>
      </c>
      <c r="F51" s="76">
        <v>0</v>
      </c>
      <c r="G51" s="5"/>
      <c r="H51" s="119"/>
      <c r="I51" s="119"/>
      <c r="J51" s="119"/>
    </row>
    <row r="52" spans="2:10" ht="16.5" thickTop="1" thickBot="1" x14ac:dyDescent="0.25">
      <c r="B52" s="12" t="s">
        <v>64</v>
      </c>
      <c r="C52" s="71">
        <v>6735</v>
      </c>
      <c r="D52" s="71">
        <v>36989</v>
      </c>
      <c r="E52" s="71">
        <v>41684</v>
      </c>
      <c r="F52" s="76">
        <v>23623</v>
      </c>
      <c r="G52" s="5"/>
      <c r="H52" s="119"/>
      <c r="I52" s="119"/>
      <c r="J52" s="119"/>
    </row>
    <row r="53" spans="2:10" ht="16.5" thickTop="1" thickBot="1" x14ac:dyDescent="0.25">
      <c r="B53" s="12" t="s">
        <v>70</v>
      </c>
      <c r="C53" s="71">
        <v>76124</v>
      </c>
      <c r="D53" s="71">
        <v>75368</v>
      </c>
      <c r="E53" s="71">
        <v>154175</v>
      </c>
      <c r="F53" s="76">
        <v>88251</v>
      </c>
      <c r="G53" s="5"/>
      <c r="H53" s="119"/>
      <c r="I53" s="119"/>
      <c r="J53" s="119"/>
    </row>
    <row r="54" spans="2:10" ht="16.5" thickTop="1" thickBot="1" x14ac:dyDescent="0.25">
      <c r="B54" s="12" t="s">
        <v>13</v>
      </c>
      <c r="C54" s="71">
        <v>3389</v>
      </c>
      <c r="D54" s="71">
        <v>2962</v>
      </c>
      <c r="E54" s="71">
        <v>3035</v>
      </c>
      <c r="F54" s="76">
        <v>3080</v>
      </c>
      <c r="G54" s="5"/>
      <c r="H54" s="119"/>
      <c r="I54" s="119"/>
      <c r="J54" s="119"/>
    </row>
    <row r="55" spans="2:10" ht="16.5" thickTop="1" thickBot="1" x14ac:dyDescent="0.25">
      <c r="B55" s="275" t="s">
        <v>12</v>
      </c>
      <c r="C55" s="71">
        <v>1352</v>
      </c>
      <c r="D55" s="71">
        <v>1140</v>
      </c>
      <c r="E55" s="71">
        <v>1833</v>
      </c>
      <c r="F55" s="42">
        <v>2366</v>
      </c>
      <c r="G55" s="5"/>
      <c r="H55" s="119"/>
      <c r="I55" s="119"/>
      <c r="J55" s="119"/>
    </row>
    <row r="56" spans="2:10" ht="16.5" hidden="1" thickTop="1" thickBot="1" x14ac:dyDescent="0.25">
      <c r="B56" s="274" t="s">
        <v>147</v>
      </c>
      <c r="C56" s="188"/>
      <c r="D56" s="41"/>
      <c r="E56" s="41">
        <v>0</v>
      </c>
      <c r="F56" s="41">
        <v>0</v>
      </c>
      <c r="G56" s="5"/>
      <c r="H56" s="119"/>
      <c r="I56" s="119"/>
      <c r="J56" s="119"/>
    </row>
    <row r="57" spans="2:10" ht="16.5" thickTop="1" thickBot="1" x14ac:dyDescent="0.25">
      <c r="B57" s="35" t="s">
        <v>71</v>
      </c>
      <c r="C57" s="41">
        <f>C29+C36+C45+C56</f>
        <v>3218480</v>
      </c>
      <c r="D57" s="41">
        <f>D29+D36+D45+D56</f>
        <v>3110598</v>
      </c>
      <c r="E57" s="41">
        <f>E29+E36+E45+E56</f>
        <v>3117475</v>
      </c>
      <c r="F57" s="41">
        <f>F29+F36+F45+F56</f>
        <v>2919302</v>
      </c>
      <c r="G57" s="5"/>
      <c r="H57" s="119"/>
      <c r="I57" s="119"/>
      <c r="J57" s="119"/>
    </row>
    <row r="58" spans="2:10" ht="15.75" thickTop="1" x14ac:dyDescent="0.2">
      <c r="B58" s="23"/>
      <c r="C58" s="23"/>
      <c r="D58" s="130"/>
      <c r="E58" s="130"/>
      <c r="F58" s="130"/>
      <c r="H58" s="120"/>
    </row>
    <row r="59" spans="2:10" x14ac:dyDescent="0.2">
      <c r="F59" s="91"/>
      <c r="H59" s="120"/>
    </row>
    <row r="60" spans="2:10" x14ac:dyDescent="0.2">
      <c r="H60" s="120"/>
    </row>
    <row r="61" spans="2:10" x14ac:dyDescent="0.2">
      <c r="H61" s="120"/>
    </row>
    <row r="62" spans="2:10" x14ac:dyDescent="0.2">
      <c r="H62" s="120"/>
    </row>
    <row r="63" spans="2:10" x14ac:dyDescent="0.2">
      <c r="H63" s="120"/>
    </row>
  </sheetData>
  <mergeCells count="4">
    <mergeCell ref="B27:B28"/>
    <mergeCell ref="B4:B5"/>
    <mergeCell ref="C4:F4"/>
    <mergeCell ref="C27:F27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9"/>
  <sheetViews>
    <sheetView topLeftCell="B1" zoomScaleNormal="100" workbookViewId="0">
      <selection activeCell="B48" sqref="B48"/>
    </sheetView>
  </sheetViews>
  <sheetFormatPr defaultColWidth="10.875" defaultRowHeight="15" outlineLevelRow="1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42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87</v>
      </c>
    </row>
    <row r="4" spans="1:19" ht="33.950000000000003" customHeight="1" thickTop="1" thickBot="1" x14ac:dyDescent="0.25">
      <c r="B4" s="251"/>
      <c r="C4" s="253" t="s">
        <v>58</v>
      </c>
      <c r="D4" s="254"/>
      <c r="E4" s="254"/>
      <c r="F4" s="255"/>
      <c r="G4" s="249" t="s">
        <v>63</v>
      </c>
      <c r="H4" s="249" t="s">
        <v>32</v>
      </c>
    </row>
    <row r="5" spans="1:19" ht="63" customHeight="1" thickTop="1" thickBot="1" x14ac:dyDescent="0.25">
      <c r="B5" s="252"/>
      <c r="C5" s="59" t="s">
        <v>59</v>
      </c>
      <c r="D5" s="59" t="s">
        <v>60</v>
      </c>
      <c r="E5" s="59" t="s">
        <v>92</v>
      </c>
      <c r="F5" s="59" t="s">
        <v>329</v>
      </c>
      <c r="G5" s="250"/>
      <c r="H5" s="250"/>
    </row>
    <row r="6" spans="1:19" ht="16.5" thickTop="1" thickBot="1" x14ac:dyDescent="0.25">
      <c r="B6" s="246" t="s">
        <v>198</v>
      </c>
      <c r="C6" s="247"/>
      <c r="D6" s="247"/>
      <c r="E6" s="247"/>
      <c r="F6" s="248"/>
      <c r="G6" s="60"/>
      <c r="H6" s="60"/>
    </row>
    <row r="7" spans="1:19" ht="16.5" thickTop="1" thickBot="1" x14ac:dyDescent="0.25">
      <c r="B7" s="35" t="s">
        <v>178</v>
      </c>
      <c r="C7" s="61">
        <v>517754</v>
      </c>
      <c r="D7" s="61">
        <v>133238</v>
      </c>
      <c r="E7" s="61">
        <v>1282113</v>
      </c>
      <c r="F7" s="61">
        <v>17409</v>
      </c>
      <c r="G7" s="61">
        <v>162</v>
      </c>
      <c r="H7" s="63">
        <f t="shared" ref="H7:H12" si="0">SUM(C7:G7)</f>
        <v>1950676</v>
      </c>
    </row>
    <row r="8" spans="1:19" ht="16.5" thickTop="1" thickBot="1" x14ac:dyDescent="0.25">
      <c r="B8" s="12" t="s">
        <v>88</v>
      </c>
      <c r="C8" s="57">
        <v>0</v>
      </c>
      <c r="D8" s="57">
        <v>0</v>
      </c>
      <c r="E8" s="64">
        <v>232391</v>
      </c>
      <c r="F8" s="64">
        <v>0</v>
      </c>
      <c r="G8" s="64">
        <v>50</v>
      </c>
      <c r="H8" s="65">
        <f t="shared" si="0"/>
        <v>232441</v>
      </c>
    </row>
    <row r="9" spans="1:19" ht="16.5" thickTop="1" thickBot="1" x14ac:dyDescent="0.25">
      <c r="B9" s="12" t="s">
        <v>89</v>
      </c>
      <c r="C9" s="57">
        <v>0</v>
      </c>
      <c r="D9" s="57">
        <v>34</v>
      </c>
      <c r="E9" s="64">
        <v>-403</v>
      </c>
      <c r="F9" s="64">
        <v>-28137</v>
      </c>
      <c r="G9" s="121">
        <v>-11</v>
      </c>
      <c r="H9" s="65">
        <f t="shared" si="0"/>
        <v>-28517</v>
      </c>
    </row>
    <row r="10" spans="1:19" ht="16.5" thickTop="1" thickBot="1" x14ac:dyDescent="0.25">
      <c r="B10" s="35" t="s">
        <v>91</v>
      </c>
      <c r="C10" s="54">
        <f>SUM(C8:C9)</f>
        <v>0</v>
      </c>
      <c r="D10" s="54">
        <f>SUM(D8:D9)</f>
        <v>34</v>
      </c>
      <c r="E10" s="54">
        <f>SUM(E8:E9)</f>
        <v>231988</v>
      </c>
      <c r="F10" s="54">
        <f>SUM(F8:F9)</f>
        <v>-28137</v>
      </c>
      <c r="G10" s="54">
        <f>SUM(G8:G9)</f>
        <v>39</v>
      </c>
      <c r="H10" s="63">
        <f t="shared" si="0"/>
        <v>203924</v>
      </c>
    </row>
    <row r="11" spans="1:19" ht="16.5" thickTop="1" thickBot="1" x14ac:dyDescent="0.25">
      <c r="B11" s="66" t="s">
        <v>90</v>
      </c>
      <c r="C11" s="67">
        <v>0</v>
      </c>
      <c r="D11" s="67">
        <v>0</v>
      </c>
      <c r="E11" s="68">
        <v>-73723</v>
      </c>
      <c r="F11" s="68">
        <v>0</v>
      </c>
      <c r="G11" s="69">
        <v>0</v>
      </c>
      <c r="H11" s="65">
        <f t="shared" si="0"/>
        <v>-73723</v>
      </c>
    </row>
    <row r="12" spans="1:19" ht="16.5" thickTop="1" thickBot="1" x14ac:dyDescent="0.25">
      <c r="B12" s="35" t="s">
        <v>199</v>
      </c>
      <c r="C12" s="54">
        <f>C7+SUM(C10:C11)</f>
        <v>517754</v>
      </c>
      <c r="D12" s="54">
        <f>D7+SUM(D10:D11)</f>
        <v>133272</v>
      </c>
      <c r="E12" s="54">
        <f>E7+SUM(E10:E11)</f>
        <v>1440378</v>
      </c>
      <c r="F12" s="54">
        <f>F7+SUM(F10:F11)</f>
        <v>-10728</v>
      </c>
      <c r="G12" s="54">
        <f>G7+SUM(G10:G11)</f>
        <v>201</v>
      </c>
      <c r="H12" s="63">
        <f t="shared" si="0"/>
        <v>2080877</v>
      </c>
      <c r="I12" s="143"/>
    </row>
    <row r="13" spans="1:19" ht="16.5" hidden="1" outlineLevel="1" thickTop="1" thickBot="1" x14ac:dyDescent="0.25">
      <c r="B13" s="246" t="s">
        <v>299</v>
      </c>
      <c r="C13" s="247"/>
      <c r="D13" s="247"/>
      <c r="E13" s="247"/>
      <c r="F13" s="248"/>
      <c r="G13" s="70"/>
      <c r="H13" s="70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6.5" hidden="1" outlineLevel="1" thickTop="1" thickBot="1" x14ac:dyDescent="0.25">
      <c r="B14" s="35" t="s">
        <v>210</v>
      </c>
      <c r="C14" s="54">
        <f>C12</f>
        <v>517754</v>
      </c>
      <c r="D14" s="54">
        <f>D12</f>
        <v>133272</v>
      </c>
      <c r="E14" s="54">
        <f>E12</f>
        <v>1440378</v>
      </c>
      <c r="F14" s="54">
        <f>F12</f>
        <v>-10728</v>
      </c>
      <c r="G14" s="54">
        <f>G12</f>
        <v>201</v>
      </c>
      <c r="H14" s="63">
        <f t="shared" ref="H14:H20" si="1">SUM(C14:G14)</f>
        <v>2080877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6.5" hidden="1" outlineLevel="1" thickTop="1" thickBot="1" x14ac:dyDescent="0.25">
      <c r="B15" s="132" t="s">
        <v>212</v>
      </c>
      <c r="C15" s="57">
        <v>0</v>
      </c>
      <c r="D15" s="57">
        <v>0</v>
      </c>
      <c r="E15" s="57">
        <v>-1163</v>
      </c>
      <c r="F15" s="57">
        <v>0</v>
      </c>
      <c r="G15" s="57">
        <v>0</v>
      </c>
      <c r="H15" s="65">
        <f t="shared" ref="H15" si="2">SUM(C15:G15)</f>
        <v>-1163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6.5" hidden="1" outlineLevel="1" thickTop="1" thickBot="1" x14ac:dyDescent="0.25">
      <c r="B16" s="35" t="s">
        <v>211</v>
      </c>
      <c r="C16" s="54">
        <f>SUM(C14:C15)</f>
        <v>517754</v>
      </c>
      <c r="D16" s="54">
        <f>SUM(D14:D15)</f>
        <v>133272</v>
      </c>
      <c r="E16" s="54">
        <f>SUM(E14:E15)</f>
        <v>1439215</v>
      </c>
      <c r="F16" s="54">
        <f>SUM(F14:F15)</f>
        <v>-10728</v>
      </c>
      <c r="G16" s="54">
        <f>SUM(G14:G15)</f>
        <v>201</v>
      </c>
      <c r="H16" s="63">
        <f t="shared" si="1"/>
        <v>2079714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6.5" hidden="1" outlineLevel="1" thickTop="1" thickBot="1" x14ac:dyDescent="0.25">
      <c r="B17" s="132" t="s">
        <v>301</v>
      </c>
      <c r="C17" s="57">
        <v>0</v>
      </c>
      <c r="D17" s="57">
        <v>0</v>
      </c>
      <c r="E17" s="57">
        <v>-4385</v>
      </c>
      <c r="F17" s="57">
        <v>0</v>
      </c>
      <c r="G17" s="57">
        <v>-3</v>
      </c>
      <c r="H17" s="65">
        <f t="shared" si="1"/>
        <v>-4388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16.5" hidden="1" outlineLevel="1" thickTop="1" thickBot="1" x14ac:dyDescent="0.25">
      <c r="B18" s="208" t="s">
        <v>302</v>
      </c>
      <c r="C18" s="57">
        <v>0</v>
      </c>
      <c r="D18" s="57">
        <v>0</v>
      </c>
      <c r="E18" s="57">
        <v>0</v>
      </c>
      <c r="F18" s="57">
        <v>4492</v>
      </c>
      <c r="G18" s="57">
        <v>0</v>
      </c>
      <c r="H18" s="65">
        <f t="shared" si="1"/>
        <v>4492</v>
      </c>
    </row>
    <row r="19" spans="2:19" ht="16.5" hidden="1" outlineLevel="1" thickTop="1" thickBot="1" x14ac:dyDescent="0.25">
      <c r="B19" s="35" t="s">
        <v>303</v>
      </c>
      <c r="C19" s="54">
        <f>SUM(C17:C18)</f>
        <v>0</v>
      </c>
      <c r="D19" s="54">
        <f>SUM(D17:D18)</f>
        <v>0</v>
      </c>
      <c r="E19" s="54">
        <f>SUM(E17:E18)</f>
        <v>-4385</v>
      </c>
      <c r="F19" s="54">
        <f>SUM(F17:F18)</f>
        <v>4492</v>
      </c>
      <c r="G19" s="54">
        <f>SUM(G17:G18)</f>
        <v>-3</v>
      </c>
      <c r="H19" s="63">
        <f t="shared" si="1"/>
        <v>104</v>
      </c>
      <c r="I19" s="143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6.5" hidden="1" outlineLevel="1" thickTop="1" thickBot="1" x14ac:dyDescent="0.25">
      <c r="B20" s="35" t="s">
        <v>304</v>
      </c>
      <c r="C20" s="54">
        <f>C16+SUM(C19:C19)</f>
        <v>517754</v>
      </c>
      <c r="D20" s="54">
        <f>D16+SUM(D19:D19)</f>
        <v>133272</v>
      </c>
      <c r="E20" s="54">
        <f>E16+SUM(E19:E19)</f>
        <v>1434830</v>
      </c>
      <c r="F20" s="54">
        <f>F16+SUM(F19:F19)</f>
        <v>-6236</v>
      </c>
      <c r="G20" s="54">
        <f>G16+SUM(G19:G19)</f>
        <v>198</v>
      </c>
      <c r="H20" s="63">
        <f t="shared" si="1"/>
        <v>2079818</v>
      </c>
      <c r="I20" s="143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6.5" hidden="1" outlineLevel="1" thickTop="1" thickBot="1" x14ac:dyDescent="0.25">
      <c r="B21" s="246" t="s">
        <v>300</v>
      </c>
      <c r="C21" s="247"/>
      <c r="D21" s="247"/>
      <c r="E21" s="247"/>
      <c r="F21" s="248"/>
      <c r="G21" s="70"/>
      <c r="H21" s="70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6.5" hidden="1" outlineLevel="1" thickTop="1" thickBot="1" x14ac:dyDescent="0.25">
      <c r="B22" s="35" t="s">
        <v>210</v>
      </c>
      <c r="C22" s="54">
        <f>C14</f>
        <v>517754</v>
      </c>
      <c r="D22" s="54">
        <f>D14</f>
        <v>133272</v>
      </c>
      <c r="E22" s="54">
        <f>E14</f>
        <v>1440378</v>
      </c>
      <c r="F22" s="54">
        <f>F14</f>
        <v>-10728</v>
      </c>
      <c r="G22" s="54">
        <f>G14</f>
        <v>201</v>
      </c>
      <c r="H22" s="63">
        <f t="shared" ref="H22:H29" si="3">SUM(C22:G22)</f>
        <v>2080877</v>
      </c>
      <c r="I22" s="143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6.5" hidden="1" outlineLevel="1" thickTop="1" thickBot="1" x14ac:dyDescent="0.25">
      <c r="B23" s="132" t="s">
        <v>212</v>
      </c>
      <c r="C23" s="57">
        <v>0</v>
      </c>
      <c r="D23" s="57">
        <v>0</v>
      </c>
      <c r="E23" s="57">
        <v>-1163</v>
      </c>
      <c r="F23" s="57">
        <v>0</v>
      </c>
      <c r="G23" s="57">
        <v>0</v>
      </c>
      <c r="H23" s="65">
        <f t="shared" ref="H23" si="4">SUM(C23:G23)</f>
        <v>-1163</v>
      </c>
      <c r="I23" s="143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6.5" hidden="1" outlineLevel="1" thickTop="1" thickBot="1" x14ac:dyDescent="0.25">
      <c r="B24" s="35" t="s">
        <v>211</v>
      </c>
      <c r="C24" s="54">
        <f>SUM(C22:C23)</f>
        <v>517754</v>
      </c>
      <c r="D24" s="54">
        <f>SUM(D22:D23)</f>
        <v>133272</v>
      </c>
      <c r="E24" s="54">
        <f>SUM(E22:E23)</f>
        <v>1439215</v>
      </c>
      <c r="F24" s="54">
        <f>SUM(F22:F23)</f>
        <v>-10728</v>
      </c>
      <c r="G24" s="54">
        <f>SUM(G22:G23)</f>
        <v>201</v>
      </c>
      <c r="H24" s="63">
        <f t="shared" si="3"/>
        <v>2079714</v>
      </c>
      <c r="I24" s="143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ht="16.5" hidden="1" outlineLevel="1" thickTop="1" thickBot="1" x14ac:dyDescent="0.25">
      <c r="B25" s="132" t="s">
        <v>226</v>
      </c>
      <c r="C25" s="57">
        <v>0</v>
      </c>
      <c r="D25" s="57">
        <v>0</v>
      </c>
      <c r="E25" s="57">
        <v>214890</v>
      </c>
      <c r="F25" s="57">
        <v>0</v>
      </c>
      <c r="G25" s="57">
        <v>126</v>
      </c>
      <c r="H25" s="65">
        <f t="shared" si="3"/>
        <v>215016</v>
      </c>
      <c r="I25" s="143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6.5" hidden="1" outlineLevel="1" thickTop="1" thickBot="1" x14ac:dyDescent="0.25">
      <c r="B26" s="208" t="s">
        <v>302</v>
      </c>
      <c r="C26" s="57">
        <v>0</v>
      </c>
      <c r="D26" s="57">
        <v>61</v>
      </c>
      <c r="E26" s="57">
        <v>0</v>
      </c>
      <c r="F26" s="57">
        <v>15969</v>
      </c>
      <c r="G26" s="57">
        <v>-4</v>
      </c>
      <c r="H26" s="65">
        <f t="shared" si="3"/>
        <v>16026</v>
      </c>
      <c r="I26" s="143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6.5" hidden="1" outlineLevel="1" thickTop="1" thickBot="1" x14ac:dyDescent="0.25">
      <c r="B27" s="35" t="s">
        <v>303</v>
      </c>
      <c r="C27" s="54">
        <f>SUM(C25:C26)</f>
        <v>0</v>
      </c>
      <c r="D27" s="54">
        <f>SUM(D25:D26)</f>
        <v>61</v>
      </c>
      <c r="E27" s="54">
        <f>SUM(E25:E26)</f>
        <v>214890</v>
      </c>
      <c r="F27" s="54">
        <f>SUM(F25:F26)</f>
        <v>15969</v>
      </c>
      <c r="G27" s="54">
        <f>SUM(G25:G26)</f>
        <v>122</v>
      </c>
      <c r="H27" s="63">
        <f t="shared" si="3"/>
        <v>231042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6.5" hidden="1" outlineLevel="1" thickTop="1" thickBot="1" x14ac:dyDescent="0.25">
      <c r="B28" s="66" t="s">
        <v>90</v>
      </c>
      <c r="C28" s="67">
        <v>0</v>
      </c>
      <c r="D28" s="67">
        <v>0</v>
      </c>
      <c r="E28" s="68">
        <v>-73723</v>
      </c>
      <c r="F28" s="68">
        <v>0</v>
      </c>
      <c r="G28" s="69">
        <v>0</v>
      </c>
      <c r="H28" s="65">
        <f t="shared" ref="H28" si="5">SUM(C28:G28)</f>
        <v>-73723</v>
      </c>
    </row>
    <row r="29" spans="2:19" ht="16.5" hidden="1" outlineLevel="1" thickTop="1" thickBot="1" x14ac:dyDescent="0.25">
      <c r="B29" s="35" t="s">
        <v>305</v>
      </c>
      <c r="C29" s="54">
        <f>C24+SUM(C27:C27)+C28</f>
        <v>517754</v>
      </c>
      <c r="D29" s="54">
        <f>D24+SUM(D27:D27)+D28</f>
        <v>133333</v>
      </c>
      <c r="E29" s="54">
        <f>E24+SUM(E27:E27)+E28</f>
        <v>1580382</v>
      </c>
      <c r="F29" s="54">
        <f>F24+SUM(F27:F27)+F28</f>
        <v>5241</v>
      </c>
      <c r="G29" s="54">
        <f>G24+SUM(G27:G27)+G28</f>
        <v>323</v>
      </c>
      <c r="H29" s="63">
        <f t="shared" si="3"/>
        <v>2237033</v>
      </c>
      <c r="I29" s="143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6.5" hidden="1" outlineLevel="1" thickTop="1" thickBot="1" x14ac:dyDescent="0.25">
      <c r="B30" s="246" t="s">
        <v>258</v>
      </c>
      <c r="C30" s="247"/>
      <c r="D30" s="247"/>
      <c r="E30" s="247"/>
      <c r="F30" s="248"/>
      <c r="G30" s="70"/>
      <c r="H30" s="70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6.5" hidden="1" outlineLevel="1" thickTop="1" thickBot="1" x14ac:dyDescent="0.25">
      <c r="B31" s="35" t="s">
        <v>210</v>
      </c>
      <c r="C31" s="54">
        <f>C22</f>
        <v>517754</v>
      </c>
      <c r="D31" s="54">
        <f>D22</f>
        <v>133272</v>
      </c>
      <c r="E31" s="54">
        <f>E22</f>
        <v>1440378</v>
      </c>
      <c r="F31" s="54">
        <f>F22</f>
        <v>-10728</v>
      </c>
      <c r="G31" s="54">
        <f>G22</f>
        <v>201</v>
      </c>
      <c r="H31" s="63">
        <f t="shared" ref="H31:H38" si="6">SUM(C31:G31)</f>
        <v>2080877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6.5" hidden="1" outlineLevel="1" thickTop="1" thickBot="1" x14ac:dyDescent="0.25">
      <c r="B32" s="132" t="s">
        <v>212</v>
      </c>
      <c r="C32" s="57">
        <v>0</v>
      </c>
      <c r="D32" s="57">
        <v>0</v>
      </c>
      <c r="E32" s="57">
        <v>-1163</v>
      </c>
      <c r="F32" s="57">
        <v>0</v>
      </c>
      <c r="G32" s="57">
        <v>0</v>
      </c>
      <c r="H32" s="65">
        <f t="shared" ref="H32" si="7">SUM(C32:G32)</f>
        <v>-1163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6.5" hidden="1" outlineLevel="1" thickTop="1" thickBot="1" x14ac:dyDescent="0.25">
      <c r="B33" s="35" t="s">
        <v>211</v>
      </c>
      <c r="C33" s="54">
        <f>SUM(C31:C32)</f>
        <v>517754</v>
      </c>
      <c r="D33" s="54">
        <f>SUM(D31:D32)</f>
        <v>133272</v>
      </c>
      <c r="E33" s="54">
        <f>SUM(E31:E32)</f>
        <v>1439215</v>
      </c>
      <c r="F33" s="54">
        <f>SUM(F31:F32)</f>
        <v>-10728</v>
      </c>
      <c r="G33" s="54">
        <f>SUM(G31:G32)</f>
        <v>201</v>
      </c>
      <c r="H33" s="63">
        <f t="shared" si="6"/>
        <v>2079714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6.5" hidden="1" outlineLevel="1" thickTop="1" thickBot="1" x14ac:dyDescent="0.25">
      <c r="B34" s="132" t="s">
        <v>226</v>
      </c>
      <c r="C34" s="57">
        <v>0</v>
      </c>
      <c r="D34" s="57">
        <v>0</v>
      </c>
      <c r="E34" s="57">
        <v>298534</v>
      </c>
      <c r="F34" s="57">
        <v>0</v>
      </c>
      <c r="G34" s="57">
        <v>148</v>
      </c>
      <c r="H34" s="65">
        <f t="shared" si="6"/>
        <v>298682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6.5" hidden="1" outlineLevel="1" thickTop="1" thickBot="1" x14ac:dyDescent="0.25">
      <c r="B35" s="12" t="s">
        <v>89</v>
      </c>
      <c r="C35" s="57">
        <v>0</v>
      </c>
      <c r="D35" s="57">
        <v>61</v>
      </c>
      <c r="E35" s="57">
        <v>-9</v>
      </c>
      <c r="F35" s="57">
        <v>10256</v>
      </c>
      <c r="G35" s="57">
        <v>-6</v>
      </c>
      <c r="H35" s="65">
        <f t="shared" si="6"/>
        <v>10302</v>
      </c>
      <c r="I35" s="143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 ht="16.5" hidden="1" outlineLevel="1" thickTop="1" thickBot="1" x14ac:dyDescent="0.25">
      <c r="B36" s="35" t="s">
        <v>189</v>
      </c>
      <c r="C36" s="54">
        <f>SUM(C34:C35)</f>
        <v>0</v>
      </c>
      <c r="D36" s="54">
        <f>SUM(D34:D35)</f>
        <v>61</v>
      </c>
      <c r="E36" s="54">
        <f>SUM(E34:E35)</f>
        <v>298525</v>
      </c>
      <c r="F36" s="54">
        <f>SUM(F34:F35)</f>
        <v>10256</v>
      </c>
      <c r="G36" s="54">
        <f>SUM(G34:G35)</f>
        <v>142</v>
      </c>
      <c r="H36" s="63">
        <f t="shared" si="6"/>
        <v>308984</v>
      </c>
      <c r="I36" s="143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2:19" ht="16.5" hidden="1" outlineLevel="1" thickTop="1" thickBot="1" x14ac:dyDescent="0.25">
      <c r="B37" s="66" t="s">
        <v>90</v>
      </c>
      <c r="C37" s="67">
        <v>0</v>
      </c>
      <c r="D37" s="67">
        <v>0</v>
      </c>
      <c r="E37" s="68">
        <v>-73723</v>
      </c>
      <c r="F37" s="68">
        <v>0</v>
      </c>
      <c r="G37" s="68">
        <v>0</v>
      </c>
      <c r="H37" s="65">
        <f t="shared" ref="H37" si="8">SUM(C37:G37)</f>
        <v>-73723</v>
      </c>
      <c r="I37" s="143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ht="16.5" hidden="1" outlineLevel="1" thickTop="1" thickBot="1" x14ac:dyDescent="0.25">
      <c r="B38" s="35" t="s">
        <v>259</v>
      </c>
      <c r="C38" s="54">
        <f>C33+SUM(C36:C36)+C37</f>
        <v>517754</v>
      </c>
      <c r="D38" s="54">
        <f>D33+SUM(D36:D36)+D37</f>
        <v>133333</v>
      </c>
      <c r="E38" s="54">
        <f>E33+SUM(E36:E36)+E37</f>
        <v>1664017</v>
      </c>
      <c r="F38" s="54">
        <f>F33+SUM(F36:F36)+F37</f>
        <v>-472</v>
      </c>
      <c r="G38" s="54">
        <f>G33+SUM(G36:G36)+G37</f>
        <v>343</v>
      </c>
      <c r="H38" s="63">
        <f t="shared" si="6"/>
        <v>2314975</v>
      </c>
      <c r="I38" s="143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19" ht="16.5" collapsed="1" thickTop="1" thickBot="1" x14ac:dyDescent="0.25">
      <c r="B39" s="246" t="s">
        <v>297</v>
      </c>
      <c r="C39" s="247"/>
      <c r="D39" s="247"/>
      <c r="E39" s="247"/>
      <c r="F39" s="248"/>
      <c r="G39" s="70"/>
      <c r="H39" s="70"/>
    </row>
    <row r="40" spans="2:19" ht="16.5" thickTop="1" thickBot="1" x14ac:dyDescent="0.25">
      <c r="B40" s="35" t="s">
        <v>210</v>
      </c>
      <c r="C40" s="54">
        <f>C31</f>
        <v>517754</v>
      </c>
      <c r="D40" s="54">
        <f>D31</f>
        <v>133272</v>
      </c>
      <c r="E40" s="54">
        <f>E31</f>
        <v>1440378</v>
      </c>
      <c r="F40" s="54">
        <f>F31</f>
        <v>-10728</v>
      </c>
      <c r="G40" s="54">
        <f>G31</f>
        <v>201</v>
      </c>
      <c r="H40" s="63">
        <f t="shared" ref="H40" si="9">SUM(C40:G40)</f>
        <v>2080877</v>
      </c>
    </row>
    <row r="41" spans="2:19" ht="16.5" thickTop="1" thickBot="1" x14ac:dyDescent="0.25">
      <c r="B41" s="132" t="s">
        <v>212</v>
      </c>
      <c r="C41" s="57">
        <v>0</v>
      </c>
      <c r="D41" s="57">
        <v>0</v>
      </c>
      <c r="E41" s="170">
        <v>-1227</v>
      </c>
      <c r="F41" s="57">
        <v>0</v>
      </c>
      <c r="G41" s="57">
        <v>0</v>
      </c>
      <c r="H41" s="65">
        <f t="shared" ref="H41" si="10">SUM(C41:G41)</f>
        <v>-1227</v>
      </c>
    </row>
    <row r="42" spans="2:19" ht="16.5" thickTop="1" thickBot="1" x14ac:dyDescent="0.25">
      <c r="B42" s="35" t="s">
        <v>211</v>
      </c>
      <c r="C42" s="54">
        <f>SUM(C40:C41)</f>
        <v>517754</v>
      </c>
      <c r="D42" s="54">
        <f>SUM(D40:D41)</f>
        <v>133272</v>
      </c>
      <c r="E42" s="54">
        <f>SUM(E40:E41)</f>
        <v>1439151</v>
      </c>
      <c r="F42" s="54">
        <f>SUM(F40:F41)</f>
        <v>-10728</v>
      </c>
      <c r="G42" s="54">
        <f>SUM(G40:G41)</f>
        <v>201</v>
      </c>
      <c r="H42" s="63">
        <f t="shared" ref="H42:H45" si="11">SUM(C42:G42)</f>
        <v>2079650</v>
      </c>
    </row>
    <row r="43" spans="2:19" ht="16.5" thickTop="1" thickBot="1" x14ac:dyDescent="0.25">
      <c r="B43" s="132" t="s">
        <v>226</v>
      </c>
      <c r="C43" s="57">
        <v>0</v>
      </c>
      <c r="D43" s="57">
        <v>0</v>
      </c>
      <c r="E43" s="57">
        <v>363198</v>
      </c>
      <c r="F43" s="57">
        <v>0</v>
      </c>
      <c r="G43" s="57">
        <v>160</v>
      </c>
      <c r="H43" s="65">
        <f t="shared" si="11"/>
        <v>363358</v>
      </c>
    </row>
    <row r="44" spans="2:19" ht="16.5" thickTop="1" thickBot="1" x14ac:dyDescent="0.25">
      <c r="B44" s="12" t="s">
        <v>89</v>
      </c>
      <c r="C44" s="57">
        <v>0</v>
      </c>
      <c r="D44" s="57">
        <v>61</v>
      </c>
      <c r="E44" s="57">
        <v>-967</v>
      </c>
      <c r="F44" s="57">
        <v>18407</v>
      </c>
      <c r="G44" s="57">
        <v>0</v>
      </c>
      <c r="H44" s="65">
        <f t="shared" si="11"/>
        <v>17501</v>
      </c>
    </row>
    <row r="45" spans="2:19" ht="16.5" thickTop="1" thickBot="1" x14ac:dyDescent="0.25">
      <c r="B45" s="35" t="s">
        <v>189</v>
      </c>
      <c r="C45" s="54">
        <f>SUM(C43:C44)</f>
        <v>0</v>
      </c>
      <c r="D45" s="54">
        <f>SUM(D43:D44)</f>
        <v>61</v>
      </c>
      <c r="E45" s="54">
        <f>SUM(E43:E44)</f>
        <v>362231</v>
      </c>
      <c r="F45" s="54">
        <f>SUM(F43:F44)</f>
        <v>18407</v>
      </c>
      <c r="G45" s="54">
        <f>SUM(G43:G44)</f>
        <v>160</v>
      </c>
      <c r="H45" s="63">
        <f t="shared" si="11"/>
        <v>380859</v>
      </c>
    </row>
    <row r="46" spans="2:19" ht="16.5" thickTop="1" thickBot="1" x14ac:dyDescent="0.25">
      <c r="B46" s="66" t="s">
        <v>90</v>
      </c>
      <c r="C46" s="67">
        <v>0</v>
      </c>
      <c r="D46" s="67">
        <v>0</v>
      </c>
      <c r="E46" s="68">
        <v>-73723</v>
      </c>
      <c r="F46" s="68">
        <v>0</v>
      </c>
      <c r="G46" s="68">
        <v>0</v>
      </c>
      <c r="H46" s="65">
        <f t="shared" ref="H46" si="12">SUM(C46:G46)</f>
        <v>-73723</v>
      </c>
    </row>
    <row r="47" spans="2:19" ht="16.5" thickTop="1" thickBot="1" x14ac:dyDescent="0.25">
      <c r="B47" s="35" t="s">
        <v>298</v>
      </c>
      <c r="C47" s="54">
        <f>C42+SUM(C45:C45)+C46</f>
        <v>517754</v>
      </c>
      <c r="D47" s="54">
        <f>D42+SUM(D45:D45)+D46</f>
        <v>133333</v>
      </c>
      <c r="E47" s="54">
        <f>E42+SUM(E45:E45)+E46</f>
        <v>1727659</v>
      </c>
      <c r="F47" s="54">
        <f>F42+SUM(F45:F45)+F46</f>
        <v>7679</v>
      </c>
      <c r="G47" s="54">
        <f>G42+SUM(G45:G45)+G46</f>
        <v>361</v>
      </c>
      <c r="H47" s="63">
        <f t="shared" ref="H47" si="13">SUM(C47:G47)</f>
        <v>2386786</v>
      </c>
    </row>
    <row r="48" spans="2:19" ht="15.75" thickTop="1" x14ac:dyDescent="0.2"/>
    <row r="49" spans="8:8" x14ac:dyDescent="0.2">
      <c r="H49" s="106"/>
    </row>
  </sheetData>
  <mergeCells count="9">
    <mergeCell ref="B39:F39"/>
    <mergeCell ref="H4:H5"/>
    <mergeCell ref="B4:B5"/>
    <mergeCell ref="C4:F4"/>
    <mergeCell ref="B30:F30"/>
    <mergeCell ref="B13:F13"/>
    <mergeCell ref="B21:F21"/>
    <mergeCell ref="B6:F6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7" sqref="B27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7" width="14.875" style="2" hidden="1" customWidth="1" outlineLevel="1"/>
    <col min="8" max="8" width="14.875" style="2" customWidth="1" collapsed="1"/>
    <col min="9" max="12" width="14.875" style="2" hidden="1" customWidth="1" outlineLevel="1"/>
    <col min="13" max="13" width="10.875" style="2" collapsed="1"/>
    <col min="14" max="14" width="10.875" style="2" customWidth="1"/>
    <col min="15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" x14ac:dyDescent="0.25">
      <c r="A3" s="9"/>
      <c r="B3" s="100" t="s">
        <v>86</v>
      </c>
    </row>
    <row r="4" spans="1:13" ht="45.75" customHeight="1" thickBot="1" x14ac:dyDescent="0.25">
      <c r="B4" s="99"/>
      <c r="C4" s="177" t="s">
        <v>282</v>
      </c>
      <c r="D4" s="194" t="s">
        <v>283</v>
      </c>
      <c r="E4" s="177" t="s">
        <v>256</v>
      </c>
      <c r="F4" s="177" t="s">
        <v>224</v>
      </c>
      <c r="G4" s="177" t="s">
        <v>197</v>
      </c>
      <c r="H4" s="177" t="s">
        <v>280</v>
      </c>
      <c r="I4" s="194" t="s">
        <v>281</v>
      </c>
      <c r="J4" s="177" t="s">
        <v>257</v>
      </c>
      <c r="K4" s="177" t="s">
        <v>225</v>
      </c>
      <c r="L4" s="177" t="s">
        <v>175</v>
      </c>
      <c r="M4" s="117"/>
    </row>
    <row r="5" spans="1:13" ht="16.5" thickTop="1" thickBot="1" x14ac:dyDescent="0.25">
      <c r="B5" s="52" t="s">
        <v>72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17"/>
    </row>
    <row r="6" spans="1:13" ht="16.5" thickTop="1" thickBot="1" x14ac:dyDescent="0.25">
      <c r="B6" s="53" t="s">
        <v>229</v>
      </c>
      <c r="C6" s="102">
        <f>'RZiS i spr. z całkowitych doch.'!C27</f>
        <v>421070</v>
      </c>
      <c r="D6" s="102">
        <f>'RZiS i spr. z całkowitych doch.'!D27</f>
        <v>72639</v>
      </c>
      <c r="E6" s="102">
        <f>'RZiS i spr. z całkowitych doch.'!E27</f>
        <v>103068</v>
      </c>
      <c r="F6" s="102">
        <f>'RZiS i spr. z całkowitych doch.'!F27</f>
        <v>250304</v>
      </c>
      <c r="G6" s="102">
        <f>'RZiS i spr. z całkowitych doch.'!G27</f>
        <v>-4941</v>
      </c>
      <c r="H6" s="102">
        <f>'RZiS i spr. z całkowitych doch.'!H27</f>
        <v>286562</v>
      </c>
      <c r="I6" s="102">
        <f>'RZiS i spr. z całkowitych doch.'!I27</f>
        <v>54764</v>
      </c>
      <c r="J6" s="102">
        <f>'RZiS i spr. z całkowitych doch.'!J27</f>
        <v>126981</v>
      </c>
      <c r="K6" s="102">
        <f>'RZiS i spr. z całkowitych doch.'!K27</f>
        <v>116974</v>
      </c>
      <c r="L6" s="102">
        <f>'RZiS i spr. z całkowitych doch.'!L27</f>
        <v>-12157</v>
      </c>
      <c r="M6" s="131"/>
    </row>
    <row r="7" spans="1:13" ht="16.5" thickTop="1" thickBot="1" x14ac:dyDescent="0.25">
      <c r="B7" s="55" t="s">
        <v>73</v>
      </c>
      <c r="C7" s="103">
        <f t="shared" ref="C7:L7" si="0">SUM(C8:C19)</f>
        <v>19903</v>
      </c>
      <c r="D7" s="103">
        <f t="shared" si="0"/>
        <v>53251</v>
      </c>
      <c r="E7" s="103">
        <f t="shared" si="0"/>
        <v>18094</v>
      </c>
      <c r="F7" s="103">
        <f t="shared" si="0"/>
        <v>-78950</v>
      </c>
      <c r="G7" s="103">
        <f t="shared" si="0"/>
        <v>24590</v>
      </c>
      <c r="H7" s="103">
        <f>SUM(H8:H19)</f>
        <v>150479</v>
      </c>
      <c r="I7" s="103">
        <f>SUM(I8:I19)</f>
        <v>56271</v>
      </c>
      <c r="J7" s="103">
        <f t="shared" si="0"/>
        <v>13824</v>
      </c>
      <c r="K7" s="103">
        <f t="shared" si="0"/>
        <v>41220</v>
      </c>
      <c r="L7" s="103">
        <f t="shared" si="0"/>
        <v>39158</v>
      </c>
      <c r="M7" s="131"/>
    </row>
    <row r="8" spans="1:13" ht="16.5" hidden="1" customHeight="1" thickTop="1" thickBot="1" x14ac:dyDescent="0.25">
      <c r="B8" s="56" t="s">
        <v>42</v>
      </c>
      <c r="C8" s="104"/>
      <c r="D8" s="104"/>
      <c r="E8" s="104"/>
      <c r="F8" s="104"/>
      <c r="G8" s="104">
        <v>0</v>
      </c>
      <c r="H8" s="104"/>
      <c r="I8" s="104"/>
      <c r="J8" s="104"/>
      <c r="K8" s="104"/>
      <c r="L8" s="104">
        <v>0</v>
      </c>
      <c r="M8" s="131"/>
    </row>
    <row r="9" spans="1:13" ht="16.5" thickTop="1" thickBot="1" x14ac:dyDescent="0.25">
      <c r="B9" s="56" t="s">
        <v>14</v>
      </c>
      <c r="C9" s="104">
        <v>170600</v>
      </c>
      <c r="D9" s="104">
        <f>C9-E9-F9-G9</f>
        <v>45673</v>
      </c>
      <c r="E9" s="104">
        <v>42605</v>
      </c>
      <c r="F9" s="104">
        <v>40406</v>
      </c>
      <c r="G9" s="104">
        <v>41916</v>
      </c>
      <c r="H9" s="104">
        <v>164067</v>
      </c>
      <c r="I9" s="104">
        <v>40755</v>
      </c>
      <c r="J9" s="104">
        <v>41126</v>
      </c>
      <c r="K9" s="104">
        <v>40584</v>
      </c>
      <c r="L9" s="104">
        <v>41602</v>
      </c>
      <c r="M9" s="131"/>
    </row>
    <row r="10" spans="1:13" ht="16.5" thickTop="1" thickBot="1" x14ac:dyDescent="0.25">
      <c r="B10" s="56" t="s">
        <v>276</v>
      </c>
      <c r="C10" s="104">
        <v>11560</v>
      </c>
      <c r="D10" s="104">
        <f t="shared" ref="D10:D21" si="1">C10-E10-F10-G10</f>
        <v>-3554</v>
      </c>
      <c r="E10" s="104">
        <v>5229</v>
      </c>
      <c r="F10" s="104">
        <v>10361</v>
      </c>
      <c r="G10" s="104">
        <v>-476</v>
      </c>
      <c r="H10" s="104">
        <v>8596</v>
      </c>
      <c r="I10" s="104">
        <v>6069</v>
      </c>
      <c r="J10" s="104">
        <v>-2169</v>
      </c>
      <c r="K10" s="104">
        <v>-1965</v>
      </c>
      <c r="L10" s="104">
        <v>6661</v>
      </c>
      <c r="M10" s="131"/>
    </row>
    <row r="11" spans="1:13" ht="16.5" thickTop="1" thickBot="1" x14ac:dyDescent="0.25">
      <c r="B11" s="56" t="s">
        <v>163</v>
      </c>
      <c r="C11" s="104">
        <v>12532</v>
      </c>
      <c r="D11" s="104">
        <f t="shared" si="1"/>
        <v>2567</v>
      </c>
      <c r="E11" s="104">
        <v>2914</v>
      </c>
      <c r="F11" s="104">
        <v>3618</v>
      </c>
      <c r="G11" s="104">
        <v>3433</v>
      </c>
      <c r="H11" s="104">
        <v>17141</v>
      </c>
      <c r="I11" s="104">
        <v>4463</v>
      </c>
      <c r="J11" s="104">
        <v>4227</v>
      </c>
      <c r="K11" s="104">
        <v>4410</v>
      </c>
      <c r="L11" s="104">
        <v>4041</v>
      </c>
      <c r="M11" s="131"/>
    </row>
    <row r="12" spans="1:13" ht="16.5" thickTop="1" thickBot="1" x14ac:dyDescent="0.25">
      <c r="B12" s="56" t="s">
        <v>277</v>
      </c>
      <c r="C12" s="104">
        <v>-144563</v>
      </c>
      <c r="D12" s="104">
        <f t="shared" si="1"/>
        <v>-461</v>
      </c>
      <c r="E12" s="104">
        <v>-448</v>
      </c>
      <c r="F12" s="104">
        <v>-143738</v>
      </c>
      <c r="G12" s="104">
        <v>84</v>
      </c>
      <c r="H12" s="104">
        <v>-9727</v>
      </c>
      <c r="I12" s="104">
        <v>-1240</v>
      </c>
      <c r="J12" s="104">
        <v>-6943</v>
      </c>
      <c r="K12" s="104">
        <v>2514</v>
      </c>
      <c r="L12" s="104">
        <v>-4058</v>
      </c>
      <c r="M12" s="131"/>
    </row>
    <row r="13" spans="1:13" ht="16.5" thickTop="1" thickBot="1" x14ac:dyDescent="0.25">
      <c r="B13" s="56" t="s">
        <v>326</v>
      </c>
      <c r="C13" s="104">
        <v>-13693</v>
      </c>
      <c r="D13" s="104">
        <f t="shared" si="1"/>
        <v>19429</v>
      </c>
      <c r="E13" s="104">
        <v>-16251</v>
      </c>
      <c r="F13" s="104">
        <v>-7964</v>
      </c>
      <c r="G13" s="104">
        <v>-8907</v>
      </c>
      <c r="H13" s="171">
        <v>-12217</v>
      </c>
      <c r="I13" s="104">
        <v>19432</v>
      </c>
      <c r="J13" s="171">
        <v>-13506</v>
      </c>
      <c r="K13" s="104">
        <v>-19892</v>
      </c>
      <c r="L13" s="104">
        <v>1749</v>
      </c>
      <c r="M13" s="131"/>
    </row>
    <row r="14" spans="1:13" ht="16.5" thickTop="1" thickBot="1" x14ac:dyDescent="0.25">
      <c r="B14" s="58" t="s">
        <v>325</v>
      </c>
      <c r="C14" s="104">
        <v>2918</v>
      </c>
      <c r="D14" s="104">
        <v>0</v>
      </c>
      <c r="E14" s="104"/>
      <c r="F14" s="104"/>
      <c r="G14" s="104"/>
      <c r="H14" s="171">
        <v>0</v>
      </c>
      <c r="I14" s="104">
        <v>0</v>
      </c>
      <c r="J14" s="171"/>
      <c r="K14" s="104"/>
      <c r="L14" s="104"/>
      <c r="M14" s="131"/>
    </row>
    <row r="15" spans="1:13" ht="16.5" customHeight="1" thickTop="1" thickBot="1" x14ac:dyDescent="0.25">
      <c r="B15" s="58" t="s">
        <v>327</v>
      </c>
      <c r="C15" s="104">
        <v>-14300</v>
      </c>
      <c r="D15" s="104">
        <f t="shared" si="1"/>
        <v>3855</v>
      </c>
      <c r="E15" s="104">
        <v>-9606</v>
      </c>
      <c r="F15" s="104">
        <v>20139</v>
      </c>
      <c r="G15" s="104">
        <v>-28688</v>
      </c>
      <c r="H15" s="171">
        <v>-13053</v>
      </c>
      <c r="I15" s="104">
        <v>-266</v>
      </c>
      <c r="J15" s="171">
        <v>460</v>
      </c>
      <c r="K15" s="104">
        <v>8946</v>
      </c>
      <c r="L15" s="104">
        <v>-22193</v>
      </c>
      <c r="M15" s="117"/>
    </row>
    <row r="16" spans="1:13" ht="16.5" thickTop="1" thickBot="1" x14ac:dyDescent="0.25">
      <c r="B16" s="56" t="s">
        <v>74</v>
      </c>
      <c r="C16" s="104">
        <v>-1628</v>
      </c>
      <c r="D16" s="104">
        <f t="shared" si="1"/>
        <v>-13550</v>
      </c>
      <c r="E16" s="104">
        <v>-3839</v>
      </c>
      <c r="F16" s="104">
        <v>-1183</v>
      </c>
      <c r="G16" s="104">
        <v>16944</v>
      </c>
      <c r="H16" s="171">
        <v>2908</v>
      </c>
      <c r="I16" s="104">
        <v>-7578</v>
      </c>
      <c r="J16" s="171">
        <v>-9023</v>
      </c>
      <c r="K16" s="104">
        <v>6885</v>
      </c>
      <c r="L16" s="104">
        <v>12624</v>
      </c>
      <c r="M16" s="131"/>
    </row>
    <row r="17" spans="2:13" ht="16.5" thickTop="1" thickBot="1" x14ac:dyDescent="0.25">
      <c r="B17" s="56" t="s">
        <v>19</v>
      </c>
      <c r="C17" s="104">
        <v>-3809</v>
      </c>
      <c r="D17" s="104">
        <f t="shared" si="1"/>
        <v>-1878</v>
      </c>
      <c r="E17" s="104">
        <v>-1467</v>
      </c>
      <c r="F17" s="104">
        <v>-567</v>
      </c>
      <c r="G17" s="104">
        <v>103</v>
      </c>
      <c r="H17" s="104">
        <v>-723</v>
      </c>
      <c r="I17" s="104">
        <v>1795</v>
      </c>
      <c r="J17" s="104">
        <v>-574</v>
      </c>
      <c r="K17" s="104">
        <v>11</v>
      </c>
      <c r="L17" s="104">
        <v>-1955</v>
      </c>
      <c r="M17" s="131"/>
    </row>
    <row r="18" spans="2:13" ht="16.5" thickTop="1" thickBot="1" x14ac:dyDescent="0.25">
      <c r="B18" s="56" t="s">
        <v>20</v>
      </c>
      <c r="C18" s="104">
        <v>822</v>
      </c>
      <c r="D18" s="104">
        <f t="shared" si="1"/>
        <v>-620</v>
      </c>
      <c r="E18" s="104">
        <v>1283</v>
      </c>
      <c r="F18" s="104">
        <v>-22</v>
      </c>
      <c r="G18" s="104">
        <v>181</v>
      </c>
      <c r="H18" s="104">
        <v>221</v>
      </c>
      <c r="I18" s="104">
        <v>-419</v>
      </c>
      <c r="J18" s="104">
        <v>226</v>
      </c>
      <c r="K18" s="104">
        <v>-273</v>
      </c>
      <c r="L18" s="104">
        <v>687</v>
      </c>
      <c r="M18" s="131"/>
    </row>
    <row r="19" spans="2:13" ht="16.5" thickTop="1" thickBot="1" x14ac:dyDescent="0.25">
      <c r="B19" s="56" t="s">
        <v>21</v>
      </c>
      <c r="C19" s="104">
        <v>-536</v>
      </c>
      <c r="D19" s="104">
        <f t="shared" si="1"/>
        <v>1790</v>
      </c>
      <c r="E19" s="104">
        <v>-2326</v>
      </c>
      <c r="F19" s="104">
        <v>0</v>
      </c>
      <c r="G19" s="104">
        <v>0</v>
      </c>
      <c r="H19" s="104">
        <v>-6734</v>
      </c>
      <c r="I19" s="104">
        <v>-6740</v>
      </c>
      <c r="J19" s="104">
        <v>0</v>
      </c>
      <c r="K19" s="104">
        <v>0</v>
      </c>
      <c r="L19" s="104">
        <v>0</v>
      </c>
      <c r="M19" s="131"/>
    </row>
    <row r="20" spans="2:13" ht="16.5" thickTop="1" thickBot="1" x14ac:dyDescent="0.25">
      <c r="B20" s="53" t="s">
        <v>75</v>
      </c>
      <c r="C20" s="102">
        <f t="shared" ref="C20:L20" si="2">SUM(C6:C7)</f>
        <v>440973</v>
      </c>
      <c r="D20" s="102">
        <f t="shared" si="2"/>
        <v>125890</v>
      </c>
      <c r="E20" s="102">
        <f t="shared" si="2"/>
        <v>121162</v>
      </c>
      <c r="F20" s="102">
        <f t="shared" si="2"/>
        <v>171354</v>
      </c>
      <c r="G20" s="102">
        <f t="shared" si="2"/>
        <v>19649</v>
      </c>
      <c r="H20" s="102">
        <f t="shared" si="2"/>
        <v>437041</v>
      </c>
      <c r="I20" s="102">
        <f t="shared" si="2"/>
        <v>111035</v>
      </c>
      <c r="J20" s="102">
        <f t="shared" ref="J20" si="3">SUM(J6:J7)</f>
        <v>140805</v>
      </c>
      <c r="K20" s="102">
        <f t="shared" si="2"/>
        <v>158194</v>
      </c>
      <c r="L20" s="102">
        <f t="shared" si="2"/>
        <v>27001</v>
      </c>
      <c r="M20" s="131"/>
    </row>
    <row r="21" spans="2:13" ht="16.5" thickTop="1" thickBot="1" x14ac:dyDescent="0.25">
      <c r="B21" s="56" t="s">
        <v>76</v>
      </c>
      <c r="C21" s="104">
        <v>-46811</v>
      </c>
      <c r="D21" s="104">
        <f t="shared" si="1"/>
        <v>-21818</v>
      </c>
      <c r="E21" s="104">
        <v>-9403</v>
      </c>
      <c r="F21" s="104">
        <v>-8172</v>
      </c>
      <c r="G21" s="104">
        <v>-7418</v>
      </c>
      <c r="H21" s="104">
        <v>-46811</v>
      </c>
      <c r="I21" s="104">
        <v>-19161</v>
      </c>
      <c r="J21" s="104">
        <v>-14629</v>
      </c>
      <c r="K21" s="104">
        <v>-9627</v>
      </c>
      <c r="L21" s="104">
        <v>-3394</v>
      </c>
      <c r="M21" s="131"/>
    </row>
    <row r="22" spans="2:13" ht="16.5" thickTop="1" thickBot="1" x14ac:dyDescent="0.25">
      <c r="B22" s="53" t="s">
        <v>77</v>
      </c>
      <c r="C22" s="102">
        <f t="shared" ref="C22:K22" si="4">SUM(C20:C21)</f>
        <v>394162</v>
      </c>
      <c r="D22" s="102">
        <f t="shared" si="4"/>
        <v>104072</v>
      </c>
      <c r="E22" s="102">
        <f t="shared" si="4"/>
        <v>111759</v>
      </c>
      <c r="F22" s="102">
        <f t="shared" si="4"/>
        <v>163182</v>
      </c>
      <c r="G22" s="102">
        <f t="shared" si="4"/>
        <v>12231</v>
      </c>
      <c r="H22" s="102">
        <f t="shared" si="4"/>
        <v>390230</v>
      </c>
      <c r="I22" s="102">
        <f t="shared" si="4"/>
        <v>91874</v>
      </c>
      <c r="J22" s="102">
        <f t="shared" ref="J22" si="5">SUM(J20:J21)</f>
        <v>126176</v>
      </c>
      <c r="K22" s="102">
        <f t="shared" si="4"/>
        <v>148567</v>
      </c>
      <c r="L22" s="102">
        <f t="shared" ref="L22" si="6">SUM(L20:L21)</f>
        <v>23607</v>
      </c>
      <c r="M22" s="131"/>
    </row>
    <row r="23" spans="2:13" ht="16.5" thickTop="1" thickBot="1" x14ac:dyDescent="0.25">
      <c r="B23" s="53" t="s">
        <v>78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17"/>
    </row>
    <row r="24" spans="2:13" ht="16.5" thickTop="1" thickBot="1" x14ac:dyDescent="0.25">
      <c r="B24" s="58" t="s">
        <v>190</v>
      </c>
      <c r="C24" s="104">
        <v>359111</v>
      </c>
      <c r="D24" s="104">
        <f t="shared" ref="D24:D32" si="7">C24-E24-F24-G24</f>
        <v>6089</v>
      </c>
      <c r="E24" s="104">
        <v>20129</v>
      </c>
      <c r="F24" s="104">
        <v>331029</v>
      </c>
      <c r="G24" s="104">
        <v>1864</v>
      </c>
      <c r="H24" s="172">
        <v>62216</v>
      </c>
      <c r="I24" s="172">
        <v>18870</v>
      </c>
      <c r="J24" s="172">
        <v>11751</v>
      </c>
      <c r="K24" s="104">
        <v>21342</v>
      </c>
      <c r="L24" s="104">
        <v>10253</v>
      </c>
      <c r="M24" s="131"/>
    </row>
    <row r="25" spans="2:13" ht="16.5" thickTop="1" thickBot="1" x14ac:dyDescent="0.25">
      <c r="B25" s="56" t="s">
        <v>79</v>
      </c>
      <c r="C25" s="104">
        <v>1831</v>
      </c>
      <c r="D25" s="104">
        <f t="shared" si="7"/>
        <v>757</v>
      </c>
      <c r="E25" s="104">
        <v>477</v>
      </c>
      <c r="F25" s="104">
        <v>284</v>
      </c>
      <c r="G25" s="104">
        <v>313</v>
      </c>
      <c r="H25" s="104">
        <v>1776</v>
      </c>
      <c r="I25" s="104">
        <v>550</v>
      </c>
      <c r="J25" s="104">
        <v>405</v>
      </c>
      <c r="K25" s="104">
        <v>446</v>
      </c>
      <c r="L25" s="104">
        <v>375</v>
      </c>
      <c r="M25" s="131"/>
    </row>
    <row r="26" spans="2:13" ht="16.5" thickTop="1" thickBot="1" x14ac:dyDescent="0.25">
      <c r="B26" s="56" t="s">
        <v>22</v>
      </c>
      <c r="C26" s="104">
        <v>4860</v>
      </c>
      <c r="D26" s="104">
        <f t="shared" si="7"/>
        <v>225</v>
      </c>
      <c r="E26" s="104">
        <v>-810</v>
      </c>
      <c r="F26" s="104">
        <v>0</v>
      </c>
      <c r="G26" s="104">
        <v>5445</v>
      </c>
      <c r="H26" s="171">
        <v>14881</v>
      </c>
      <c r="I26" s="171">
        <v>3970</v>
      </c>
      <c r="J26" s="171">
        <v>571</v>
      </c>
      <c r="K26" s="104">
        <v>9531</v>
      </c>
      <c r="L26" s="104">
        <v>809</v>
      </c>
      <c r="M26" s="131"/>
    </row>
    <row r="27" spans="2:13" ht="16.5" thickTop="1" thickBot="1" x14ac:dyDescent="0.25">
      <c r="B27" s="56" t="s">
        <v>193</v>
      </c>
      <c r="C27" s="104">
        <v>0</v>
      </c>
      <c r="D27" s="104">
        <f t="shared" si="7"/>
        <v>0</v>
      </c>
      <c r="E27" s="104">
        <v>0</v>
      </c>
      <c r="F27" s="104">
        <v>0</v>
      </c>
      <c r="G27" s="104">
        <v>0</v>
      </c>
      <c r="H27" s="171">
        <v>-468056</v>
      </c>
      <c r="I27" s="171">
        <v>0</v>
      </c>
      <c r="J27" s="171">
        <v>0</v>
      </c>
      <c r="K27" s="104">
        <v>-185023</v>
      </c>
      <c r="L27" s="104">
        <v>-283033</v>
      </c>
      <c r="M27" s="131"/>
    </row>
    <row r="28" spans="2:13" ht="16.5" thickTop="1" thickBot="1" x14ac:dyDescent="0.25">
      <c r="B28" s="56" t="s">
        <v>275</v>
      </c>
      <c r="C28" s="104">
        <v>-46811</v>
      </c>
      <c r="D28" s="104">
        <f t="shared" si="7"/>
        <v>-122</v>
      </c>
      <c r="E28" s="104">
        <v>-46689</v>
      </c>
      <c r="F28" s="104">
        <v>0</v>
      </c>
      <c r="G28" s="104">
        <v>0</v>
      </c>
      <c r="H28" s="171">
        <v>0</v>
      </c>
      <c r="I28" s="171">
        <v>0</v>
      </c>
      <c r="J28" s="171">
        <v>0</v>
      </c>
      <c r="K28" s="104">
        <v>0</v>
      </c>
      <c r="L28" s="104">
        <v>0</v>
      </c>
      <c r="M28" s="131"/>
    </row>
    <row r="29" spans="2:13" ht="16.5" thickTop="1" thickBot="1" x14ac:dyDescent="0.25">
      <c r="B29" s="56" t="s">
        <v>194</v>
      </c>
      <c r="C29" s="104">
        <v>-266576</v>
      </c>
      <c r="D29" s="104">
        <f t="shared" si="7"/>
        <v>-72573</v>
      </c>
      <c r="E29" s="104">
        <v>-87822</v>
      </c>
      <c r="F29" s="104">
        <v>-50142</v>
      </c>
      <c r="G29" s="104">
        <v>-56039</v>
      </c>
      <c r="H29" s="171">
        <v>-146584</v>
      </c>
      <c r="I29" s="104">
        <v>-60668</v>
      </c>
      <c r="J29" s="171">
        <v>-26598</v>
      </c>
      <c r="K29" s="104">
        <v>-28177</v>
      </c>
      <c r="L29" s="104">
        <v>-31141</v>
      </c>
      <c r="M29" s="131"/>
    </row>
    <row r="30" spans="2:13" ht="16.5" thickTop="1" thickBot="1" x14ac:dyDescent="0.25">
      <c r="B30" s="56" t="s">
        <v>328</v>
      </c>
      <c r="C30" s="104">
        <v>-607</v>
      </c>
      <c r="D30" s="104">
        <f t="shared" si="7"/>
        <v>-2</v>
      </c>
      <c r="E30" s="104">
        <v>-8</v>
      </c>
      <c r="F30" s="104">
        <v>-597</v>
      </c>
      <c r="G30" s="104">
        <v>0</v>
      </c>
      <c r="H30" s="171">
        <v>0</v>
      </c>
      <c r="I30" s="104">
        <v>0</v>
      </c>
      <c r="J30" s="171">
        <v>0</v>
      </c>
      <c r="K30" s="104">
        <v>0</v>
      </c>
      <c r="L30" s="104">
        <v>0</v>
      </c>
      <c r="M30" s="131"/>
    </row>
    <row r="31" spans="2:13" ht="16.5" thickTop="1" thickBot="1" x14ac:dyDescent="0.25">
      <c r="B31" s="56" t="s">
        <v>273</v>
      </c>
      <c r="C31" s="104">
        <v>-10</v>
      </c>
      <c r="D31" s="104">
        <f t="shared" si="7"/>
        <v>0</v>
      </c>
      <c r="E31" s="104">
        <v>-10</v>
      </c>
      <c r="F31" s="104">
        <v>0</v>
      </c>
      <c r="G31" s="104">
        <v>0</v>
      </c>
      <c r="H31" s="171">
        <v>0</v>
      </c>
      <c r="I31" s="104">
        <f t="shared" ref="I31" si="8">H31-J31-K31-L31</f>
        <v>0</v>
      </c>
      <c r="J31" s="171">
        <v>0</v>
      </c>
      <c r="K31" s="104">
        <v>0</v>
      </c>
      <c r="L31" s="104">
        <v>0</v>
      </c>
      <c r="M31" s="131"/>
    </row>
    <row r="32" spans="2:13" ht="16.5" thickTop="1" thickBot="1" x14ac:dyDescent="0.25">
      <c r="B32" s="56" t="s">
        <v>183</v>
      </c>
      <c r="C32" s="104">
        <v>0</v>
      </c>
      <c r="D32" s="104">
        <f t="shared" si="7"/>
        <v>0</v>
      </c>
      <c r="E32" s="104">
        <v>0</v>
      </c>
      <c r="F32" s="104">
        <v>0</v>
      </c>
      <c r="G32" s="104">
        <v>0</v>
      </c>
      <c r="H32" s="171">
        <v>0</v>
      </c>
      <c r="I32" s="171">
        <v>13174</v>
      </c>
      <c r="J32" s="171">
        <v>-4410</v>
      </c>
      <c r="K32" s="104">
        <v>-4342</v>
      </c>
      <c r="L32" s="104">
        <v>-4422</v>
      </c>
      <c r="M32" s="131"/>
    </row>
    <row r="33" spans="1:13" ht="16.5" thickTop="1" thickBot="1" x14ac:dyDescent="0.25">
      <c r="B33" s="53" t="s">
        <v>80</v>
      </c>
      <c r="C33" s="102">
        <f>SUM(C24:C32)</f>
        <v>51798</v>
      </c>
      <c r="D33" s="102">
        <f t="shared" ref="D33:L33" si="9">SUM(D24:D32)</f>
        <v>-65626</v>
      </c>
      <c r="E33" s="102">
        <f t="shared" si="9"/>
        <v>-114733</v>
      </c>
      <c r="F33" s="102">
        <f t="shared" si="9"/>
        <v>280574</v>
      </c>
      <c r="G33" s="102">
        <f t="shared" si="9"/>
        <v>-48417</v>
      </c>
      <c r="H33" s="102">
        <f t="shared" si="9"/>
        <v>-535767</v>
      </c>
      <c r="I33" s="102">
        <f t="shared" si="9"/>
        <v>-24104</v>
      </c>
      <c r="J33" s="102">
        <f t="shared" ref="J33" si="10">SUM(J24:J32)</f>
        <v>-18281</v>
      </c>
      <c r="K33" s="102">
        <f t="shared" si="9"/>
        <v>-186223</v>
      </c>
      <c r="L33" s="102">
        <f t="shared" si="9"/>
        <v>-307159</v>
      </c>
      <c r="M33" s="131"/>
    </row>
    <row r="34" spans="1:13" ht="16.5" thickTop="1" thickBot="1" x14ac:dyDescent="0.25">
      <c r="B34" s="53" t="s">
        <v>81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31"/>
    </row>
    <row r="35" spans="1:13" ht="16.5" thickTop="1" thickBot="1" x14ac:dyDescent="0.25">
      <c r="B35" s="56" t="s">
        <v>82</v>
      </c>
      <c r="C35" s="104">
        <v>0</v>
      </c>
      <c r="D35" s="104">
        <f t="shared" ref="D35:D40" si="11">C35-E35-F35-G35</f>
        <v>0</v>
      </c>
      <c r="E35" s="104">
        <v>0</v>
      </c>
      <c r="F35" s="171">
        <v>-15642</v>
      </c>
      <c r="G35" s="104">
        <v>15642</v>
      </c>
      <c r="H35" s="104">
        <v>41706</v>
      </c>
      <c r="I35" s="104">
        <v>20008</v>
      </c>
      <c r="J35" s="104">
        <v>-32754</v>
      </c>
      <c r="K35" s="104">
        <v>54452</v>
      </c>
      <c r="L35" s="104">
        <v>0</v>
      </c>
      <c r="M35" s="131"/>
    </row>
    <row r="36" spans="1:13" ht="16.5" thickTop="1" thickBot="1" x14ac:dyDescent="0.25">
      <c r="B36" s="136" t="s">
        <v>191</v>
      </c>
      <c r="C36" s="104">
        <v>0</v>
      </c>
      <c r="D36" s="104">
        <f t="shared" si="11"/>
        <v>0</v>
      </c>
      <c r="E36" s="104">
        <v>0</v>
      </c>
      <c r="F36" s="104">
        <v>0</v>
      </c>
      <c r="G36" s="104">
        <v>0</v>
      </c>
      <c r="H36" s="104">
        <v>0</v>
      </c>
      <c r="I36" s="104"/>
      <c r="J36" s="104">
        <v>0</v>
      </c>
      <c r="K36" s="104">
        <v>0</v>
      </c>
      <c r="L36" s="104">
        <v>0</v>
      </c>
      <c r="M36" s="131"/>
    </row>
    <row r="37" spans="1:13" ht="16.5" thickTop="1" thickBot="1" x14ac:dyDescent="0.25">
      <c r="A37" s="185"/>
      <c r="B37" s="136" t="s">
        <v>260</v>
      </c>
      <c r="C37" s="104">
        <v>-73723</v>
      </c>
      <c r="D37" s="104">
        <f t="shared" si="11"/>
        <v>0</v>
      </c>
      <c r="E37" s="104">
        <v>-73723</v>
      </c>
      <c r="F37" s="104">
        <v>0</v>
      </c>
      <c r="G37" s="104">
        <v>0</v>
      </c>
      <c r="H37" s="172">
        <v>-73723</v>
      </c>
      <c r="I37" s="172">
        <v>0</v>
      </c>
      <c r="J37" s="172">
        <v>-73723</v>
      </c>
      <c r="K37" s="104">
        <v>0</v>
      </c>
      <c r="L37" s="104">
        <v>0</v>
      </c>
      <c r="M37" s="131"/>
    </row>
    <row r="38" spans="1:13" ht="16.5" thickTop="1" thickBot="1" x14ac:dyDescent="0.25">
      <c r="B38" s="58" t="s">
        <v>148</v>
      </c>
      <c r="C38" s="104">
        <v>-40539</v>
      </c>
      <c r="D38" s="104">
        <f t="shared" si="11"/>
        <v>6</v>
      </c>
      <c r="E38" s="104">
        <v>182</v>
      </c>
      <c r="F38" s="104">
        <v>-40727</v>
      </c>
      <c r="G38" s="104">
        <v>0</v>
      </c>
      <c r="H38" s="172">
        <v>-123512</v>
      </c>
      <c r="I38" s="172">
        <v>-105867</v>
      </c>
      <c r="J38" s="172">
        <v>0</v>
      </c>
      <c r="K38" s="104">
        <v>-17645</v>
      </c>
      <c r="L38" s="104">
        <v>0</v>
      </c>
      <c r="M38" s="131"/>
    </row>
    <row r="39" spans="1:13" ht="16.5" thickTop="1" thickBot="1" x14ac:dyDescent="0.25">
      <c r="B39" s="58" t="s">
        <v>167</v>
      </c>
      <c r="C39" s="104">
        <v>-414</v>
      </c>
      <c r="D39" s="104">
        <f t="shared" si="11"/>
        <v>-24</v>
      </c>
      <c r="E39" s="104">
        <v>-14</v>
      </c>
      <c r="F39" s="104">
        <v>-217</v>
      </c>
      <c r="G39" s="104">
        <v>-159</v>
      </c>
      <c r="H39" s="172">
        <v>-3827</v>
      </c>
      <c r="I39" s="172">
        <v>-1072</v>
      </c>
      <c r="J39" s="172">
        <v>-786</v>
      </c>
      <c r="K39" s="104">
        <v>-1051</v>
      </c>
      <c r="L39" s="104">
        <v>-918</v>
      </c>
      <c r="M39" s="131"/>
    </row>
    <row r="40" spans="1:13" ht="16.5" thickTop="1" thickBot="1" x14ac:dyDescent="0.25">
      <c r="B40" s="58" t="s">
        <v>184</v>
      </c>
      <c r="C40" s="104">
        <v>-14090</v>
      </c>
      <c r="D40" s="104">
        <f t="shared" si="11"/>
        <v>-4137</v>
      </c>
      <c r="E40" s="104">
        <v>-2836</v>
      </c>
      <c r="F40" s="104">
        <v>-4233</v>
      </c>
      <c r="G40" s="104">
        <v>-2884</v>
      </c>
      <c r="H40" s="172">
        <v>-14190</v>
      </c>
      <c r="I40" s="172">
        <v>-4257</v>
      </c>
      <c r="J40" s="172">
        <v>-2837</v>
      </c>
      <c r="K40" s="104">
        <v>-4232</v>
      </c>
      <c r="L40" s="104">
        <v>-2864</v>
      </c>
      <c r="M40" s="131"/>
    </row>
    <row r="41" spans="1:13" ht="16.5" thickTop="1" thickBot="1" x14ac:dyDescent="0.25">
      <c r="B41" s="53" t="s">
        <v>83</v>
      </c>
      <c r="C41" s="102">
        <f t="shared" ref="C41:K41" si="12">SUM(C34:C40)</f>
        <v>-128766</v>
      </c>
      <c r="D41" s="102">
        <f t="shared" ref="D41" si="13">SUM(D34:D40)</f>
        <v>-4155</v>
      </c>
      <c r="E41" s="102">
        <f t="shared" ref="E41" si="14">SUM(E34:E40)</f>
        <v>-76391</v>
      </c>
      <c r="F41" s="102">
        <f t="shared" si="12"/>
        <v>-60819</v>
      </c>
      <c r="G41" s="102">
        <f t="shared" si="12"/>
        <v>12599</v>
      </c>
      <c r="H41" s="102">
        <f t="shared" si="12"/>
        <v>-173546</v>
      </c>
      <c r="I41" s="102">
        <f t="shared" si="12"/>
        <v>-91188</v>
      </c>
      <c r="J41" s="102">
        <f t="shared" ref="J41" si="15">SUM(J34:J40)</f>
        <v>-110100</v>
      </c>
      <c r="K41" s="102">
        <f t="shared" si="12"/>
        <v>31524</v>
      </c>
      <c r="L41" s="102">
        <f>SUM(L35:L40)</f>
        <v>-3782</v>
      </c>
      <c r="M41" s="131"/>
    </row>
    <row r="42" spans="1:13" ht="16.5" thickTop="1" thickBot="1" x14ac:dyDescent="0.25">
      <c r="B42" s="53" t="s">
        <v>84</v>
      </c>
      <c r="C42" s="102">
        <f t="shared" ref="C42:L42" si="16">C22+C33+C41</f>
        <v>317194</v>
      </c>
      <c r="D42" s="102">
        <f t="shared" ref="D42" si="17">D22+D33+D41</f>
        <v>34291</v>
      </c>
      <c r="E42" s="102">
        <f t="shared" ref="E42" si="18">E22+E33+E41</f>
        <v>-79365</v>
      </c>
      <c r="F42" s="102">
        <f t="shared" si="16"/>
        <v>382937</v>
      </c>
      <c r="G42" s="102">
        <f t="shared" si="16"/>
        <v>-23587</v>
      </c>
      <c r="H42" s="102">
        <f t="shared" si="16"/>
        <v>-319083</v>
      </c>
      <c r="I42" s="102">
        <f t="shared" si="16"/>
        <v>-23418</v>
      </c>
      <c r="J42" s="102">
        <f t="shared" ref="J42" si="19">J22+J33+J41</f>
        <v>-2205</v>
      </c>
      <c r="K42" s="102">
        <f t="shared" si="16"/>
        <v>-6132</v>
      </c>
      <c r="L42" s="102">
        <f t="shared" si="16"/>
        <v>-287334</v>
      </c>
      <c r="M42" s="131"/>
    </row>
    <row r="43" spans="1:13" ht="16.5" thickTop="1" thickBot="1" x14ac:dyDescent="0.25">
      <c r="B43" s="56" t="s">
        <v>139</v>
      </c>
      <c r="C43" s="104">
        <v>5796</v>
      </c>
      <c r="D43" s="104">
        <f t="shared" ref="D43" si="20">C43-E43-F43-G43</f>
        <v>3463</v>
      </c>
      <c r="E43" s="104">
        <v>-5493</v>
      </c>
      <c r="F43" s="104">
        <v>6376</v>
      </c>
      <c r="G43" s="104">
        <v>1450</v>
      </c>
      <c r="H43" s="104">
        <v>-6867</v>
      </c>
      <c r="I43" s="104">
        <v>-3439</v>
      </c>
      <c r="J43" s="104">
        <v>1287</v>
      </c>
      <c r="K43" s="104">
        <v>246</v>
      </c>
      <c r="L43" s="104">
        <v>-4961</v>
      </c>
      <c r="M43" s="131"/>
    </row>
    <row r="44" spans="1:13" ht="16.5" thickTop="1" thickBot="1" x14ac:dyDescent="0.25">
      <c r="B44" s="53" t="s">
        <v>24</v>
      </c>
      <c r="C44" s="102">
        <v>214844</v>
      </c>
      <c r="D44" s="102">
        <f>E45</f>
        <v>497162</v>
      </c>
      <c r="E44" s="102">
        <v>582020</v>
      </c>
      <c r="F44" s="102">
        <v>192707</v>
      </c>
      <c r="G44" s="102">
        <v>214844</v>
      </c>
      <c r="H44" s="102">
        <v>540794</v>
      </c>
      <c r="I44" s="102">
        <v>241701</v>
      </c>
      <c r="J44" s="102">
        <v>242619</v>
      </c>
      <c r="K44" s="102">
        <v>248499</v>
      </c>
      <c r="L44" s="102">
        <v>540794</v>
      </c>
      <c r="M44" s="131"/>
    </row>
    <row r="45" spans="1:13" ht="16.5" thickTop="1" thickBot="1" x14ac:dyDescent="0.25">
      <c r="B45" s="53" t="s">
        <v>85</v>
      </c>
      <c r="C45" s="102">
        <f t="shared" ref="C45:L45" si="21">SUM(C42:C44)</f>
        <v>537834</v>
      </c>
      <c r="D45" s="102">
        <f t="shared" si="21"/>
        <v>534916</v>
      </c>
      <c r="E45" s="102">
        <f t="shared" si="21"/>
        <v>497162</v>
      </c>
      <c r="F45" s="102">
        <f t="shared" si="21"/>
        <v>582020</v>
      </c>
      <c r="G45" s="102">
        <f t="shared" si="21"/>
        <v>192707</v>
      </c>
      <c r="H45" s="102">
        <f t="shared" si="21"/>
        <v>214844</v>
      </c>
      <c r="I45" s="102">
        <f t="shared" si="21"/>
        <v>214844</v>
      </c>
      <c r="J45" s="102">
        <f t="shared" ref="J45" si="22">SUM(J42:J44)</f>
        <v>241701</v>
      </c>
      <c r="K45" s="102">
        <f t="shared" si="21"/>
        <v>242613</v>
      </c>
      <c r="L45" s="102">
        <f t="shared" si="21"/>
        <v>248499</v>
      </c>
      <c r="M45" s="131"/>
    </row>
    <row r="46" spans="1:13" ht="15.75" thickTop="1" x14ac:dyDescent="0.2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17"/>
    </row>
    <row r="47" spans="1:13" x14ac:dyDescent="0.2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117"/>
    </row>
    <row r="48" spans="1:13" ht="15.75" thickBot="1" x14ac:dyDescent="0.25">
      <c r="B48" s="56"/>
      <c r="M48" s="117"/>
    </row>
    <row r="49" ht="15.75" thickTop="1" x14ac:dyDescent="0.2"/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80" orientation="portrait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38"/>
  <sheetViews>
    <sheetView zoomScaleNormal="100" workbookViewId="0">
      <pane xSplit="2" topLeftCell="C1" activePane="topRight" state="frozen"/>
      <selection pane="topRight" activeCell="H19" sqref="H19:K19"/>
    </sheetView>
  </sheetViews>
  <sheetFormatPr defaultColWidth="10.875" defaultRowHeight="12" outlineLevelCol="1" x14ac:dyDescent="0.2"/>
  <cols>
    <col min="1" max="1" width="5" style="29" customWidth="1"/>
    <col min="2" max="2" width="55.25" style="23" customWidth="1"/>
    <col min="3" max="5" width="15.125" style="29" customWidth="1"/>
    <col min="6" max="6" width="17.625" style="29" customWidth="1"/>
    <col min="7" max="7" width="3.625" style="29" customWidth="1"/>
    <col min="8" max="10" width="17.125" style="29" hidden="1" customWidth="1" outlineLevel="1"/>
    <col min="11" max="11" width="17.625" style="29" hidden="1" customWidth="1" outlineLevel="1"/>
    <col min="12" max="12" width="3.625" style="29" hidden="1" customWidth="1" outlineLevel="1"/>
    <col min="13" max="15" width="17.125" style="29" hidden="1" customWidth="1" outlineLevel="1"/>
    <col min="16" max="16" width="17.625" style="29" hidden="1" customWidth="1" outlineLevel="1"/>
    <col min="17" max="17" width="3.625" style="29" hidden="1" customWidth="1" outlineLevel="1"/>
    <col min="18" max="20" width="15.125" style="29" hidden="1" customWidth="1" outlineLevel="1"/>
    <col min="21" max="21" width="17.625" style="29" hidden="1" customWidth="1" outlineLevel="1"/>
    <col min="22" max="22" width="3.625" style="29" hidden="1" customWidth="1" outlineLevel="1"/>
    <col min="23" max="25" width="15.125" style="29" hidden="1" customWidth="1" outlineLevel="1"/>
    <col min="26" max="26" width="17.625" style="29" hidden="1" customWidth="1" outlineLevel="1"/>
    <col min="27" max="27" width="10.875" style="29" collapsed="1"/>
    <col min="28" max="16384" width="10.875" style="29"/>
  </cols>
  <sheetData>
    <row r="1" spans="1:26" ht="15" x14ac:dyDescent="0.2">
      <c r="A1" s="107" t="s">
        <v>9</v>
      </c>
    </row>
    <row r="2" spans="1:26" x14ac:dyDescent="0.2">
      <c r="A2" s="108"/>
    </row>
    <row r="3" spans="1:26" ht="18.75" thickBot="1" x14ac:dyDescent="0.25">
      <c r="A3" s="108"/>
      <c r="B3" s="15" t="s">
        <v>93</v>
      </c>
    </row>
    <row r="4" spans="1:26" ht="16.5" customHeight="1" thickTop="1" thickBot="1" x14ac:dyDescent="0.25">
      <c r="B4" s="242"/>
      <c r="C4" s="244" t="s">
        <v>93</v>
      </c>
      <c r="D4" s="256"/>
      <c r="E4" s="257" t="s">
        <v>96</v>
      </c>
      <c r="F4" s="259" t="s">
        <v>293</v>
      </c>
      <c r="H4" s="245" t="s">
        <v>93</v>
      </c>
      <c r="I4" s="256"/>
      <c r="J4" s="257" t="s">
        <v>96</v>
      </c>
      <c r="K4" s="259" t="s">
        <v>295</v>
      </c>
      <c r="M4" s="245" t="s">
        <v>93</v>
      </c>
      <c r="N4" s="256"/>
      <c r="O4" s="257" t="s">
        <v>96</v>
      </c>
      <c r="P4" s="259" t="s">
        <v>262</v>
      </c>
      <c r="R4" s="245" t="s">
        <v>93</v>
      </c>
      <c r="S4" s="256"/>
      <c r="T4" s="257" t="s">
        <v>96</v>
      </c>
      <c r="U4" s="259" t="s">
        <v>233</v>
      </c>
      <c r="W4" s="245" t="s">
        <v>93</v>
      </c>
      <c r="X4" s="256"/>
      <c r="Y4" s="257" t="s">
        <v>96</v>
      </c>
      <c r="Z4" s="259" t="s">
        <v>200</v>
      </c>
    </row>
    <row r="5" spans="1:26" ht="36" customHeight="1" thickTop="1" thickBot="1" x14ac:dyDescent="0.25">
      <c r="B5" s="243"/>
      <c r="C5" s="24" t="s">
        <v>94</v>
      </c>
      <c r="D5" s="24" t="s">
        <v>95</v>
      </c>
      <c r="E5" s="258"/>
      <c r="F5" s="260"/>
      <c r="H5" s="194" t="s">
        <v>94</v>
      </c>
      <c r="I5" s="194" t="s">
        <v>95</v>
      </c>
      <c r="J5" s="258"/>
      <c r="K5" s="260"/>
      <c r="M5" s="177" t="s">
        <v>94</v>
      </c>
      <c r="N5" s="177" t="s">
        <v>95</v>
      </c>
      <c r="O5" s="258"/>
      <c r="P5" s="260"/>
      <c r="R5" s="166" t="s">
        <v>94</v>
      </c>
      <c r="S5" s="166" t="s">
        <v>95</v>
      </c>
      <c r="T5" s="258"/>
      <c r="U5" s="260"/>
      <c r="W5" s="166" t="s">
        <v>94</v>
      </c>
      <c r="X5" s="166" t="s">
        <v>95</v>
      </c>
      <c r="Y5" s="258"/>
      <c r="Z5" s="260"/>
    </row>
    <row r="6" spans="1:26" ht="16.5" customHeight="1" thickTop="1" x14ac:dyDescent="0.2">
      <c r="B6" s="86" t="s">
        <v>143</v>
      </c>
      <c r="C6" s="87">
        <v>1069835</v>
      </c>
      <c r="D6" s="87">
        <v>319663</v>
      </c>
      <c r="E6" s="87">
        <v>50530</v>
      </c>
      <c r="F6" s="87">
        <f>SUM(C6:E6)</f>
        <v>1440028</v>
      </c>
      <c r="G6" s="109"/>
      <c r="H6" s="87">
        <f>H7</f>
        <v>264630</v>
      </c>
      <c r="I6" s="87">
        <f>I7</f>
        <v>79914</v>
      </c>
      <c r="J6" s="87">
        <f>J7</f>
        <v>13479</v>
      </c>
      <c r="K6" s="87">
        <f>SUM(H6:J6)</f>
        <v>358023</v>
      </c>
      <c r="L6" s="109"/>
      <c r="M6" s="87">
        <f>M7</f>
        <v>285267</v>
      </c>
      <c r="N6" s="87">
        <f>N7</f>
        <v>90191</v>
      </c>
      <c r="O6" s="87">
        <f>O7</f>
        <v>16235</v>
      </c>
      <c r="P6" s="87">
        <f>SUM(M6:O6)</f>
        <v>391693</v>
      </c>
      <c r="Q6" s="109"/>
      <c r="R6" s="87">
        <f>R7</f>
        <v>314555</v>
      </c>
      <c r="S6" s="87">
        <f>S7</f>
        <v>92069</v>
      </c>
      <c r="T6" s="87">
        <f>T7</f>
        <v>12223</v>
      </c>
      <c r="U6" s="87">
        <f>SUM(R6:T6)</f>
        <v>418847</v>
      </c>
      <c r="W6" s="87">
        <f>W7</f>
        <v>205383</v>
      </c>
      <c r="X6" s="87">
        <f>X7</f>
        <v>57489</v>
      </c>
      <c r="Y6" s="87">
        <f>Y7</f>
        <v>8593</v>
      </c>
      <c r="Z6" s="87">
        <f>SUM(W6:Y6)</f>
        <v>271465</v>
      </c>
    </row>
    <row r="7" spans="1:26" ht="16.5" customHeight="1" thickBot="1" x14ac:dyDescent="0.25">
      <c r="B7" s="81" t="s">
        <v>98</v>
      </c>
      <c r="C7" s="77">
        <v>1069835</v>
      </c>
      <c r="D7" s="77">
        <v>319663</v>
      </c>
      <c r="E7" s="77">
        <v>50530</v>
      </c>
      <c r="F7" s="77">
        <f t="shared" ref="F7:F19" si="0">SUM(C7:E7)</f>
        <v>1440028</v>
      </c>
      <c r="G7" s="109"/>
      <c r="H7" s="77">
        <f t="shared" ref="H7:J10" si="1">C7-M7-R7-W7</f>
        <v>264630</v>
      </c>
      <c r="I7" s="77">
        <f t="shared" si="1"/>
        <v>79914</v>
      </c>
      <c r="J7" s="77">
        <f t="shared" si="1"/>
        <v>13479</v>
      </c>
      <c r="K7" s="77">
        <f t="shared" ref="K7:K17" si="2">SUM(H7:J7)</f>
        <v>358023</v>
      </c>
      <c r="L7" s="109"/>
      <c r="M7" s="77">
        <v>285267</v>
      </c>
      <c r="N7" s="77">
        <v>90191</v>
      </c>
      <c r="O7" s="77">
        <v>16235</v>
      </c>
      <c r="P7" s="77">
        <f t="shared" ref="P7:P17" si="3">SUM(M7:O7)</f>
        <v>391693</v>
      </c>
      <c r="Q7" s="109"/>
      <c r="R7" s="77">
        <v>314555</v>
      </c>
      <c r="S7" s="77">
        <v>92069</v>
      </c>
      <c r="T7" s="77">
        <v>12223</v>
      </c>
      <c r="U7" s="77">
        <f t="shared" ref="U7:U17" si="4">SUM(R7:T7)</f>
        <v>418847</v>
      </c>
      <c r="W7" s="77">
        <v>205383</v>
      </c>
      <c r="X7" s="77">
        <v>57489</v>
      </c>
      <c r="Y7" s="77">
        <v>8593</v>
      </c>
      <c r="Z7" s="77">
        <f t="shared" ref="Z7:Z17" si="5">SUM(W7:Y7)</f>
        <v>271465</v>
      </c>
    </row>
    <row r="8" spans="1:26" ht="16.5" customHeight="1" thickTop="1" thickBot="1" x14ac:dyDescent="0.25">
      <c r="B8" s="78" t="s">
        <v>99</v>
      </c>
      <c r="C8" s="72">
        <v>444226</v>
      </c>
      <c r="D8" s="72">
        <v>157266</v>
      </c>
      <c r="E8" s="72">
        <v>-64420</v>
      </c>
      <c r="F8" s="72">
        <f t="shared" si="0"/>
        <v>537072</v>
      </c>
      <c r="G8" s="109"/>
      <c r="H8" s="87">
        <f t="shared" si="1"/>
        <v>108843</v>
      </c>
      <c r="I8" s="87">
        <f t="shared" si="1"/>
        <v>38677</v>
      </c>
      <c r="J8" s="87">
        <f t="shared" si="1"/>
        <v>-10719</v>
      </c>
      <c r="K8" s="72">
        <f t="shared" si="2"/>
        <v>136801</v>
      </c>
      <c r="L8" s="109"/>
      <c r="M8" s="87">
        <v>132452</v>
      </c>
      <c r="N8" s="87">
        <v>48043</v>
      </c>
      <c r="O8" s="87">
        <v>-13311</v>
      </c>
      <c r="P8" s="72">
        <f t="shared" si="3"/>
        <v>167184</v>
      </c>
      <c r="Q8" s="109"/>
      <c r="R8" s="87">
        <v>148972</v>
      </c>
      <c r="S8" s="87">
        <v>50269</v>
      </c>
      <c r="T8" s="87">
        <v>-19862</v>
      </c>
      <c r="U8" s="72">
        <f t="shared" si="4"/>
        <v>179379</v>
      </c>
      <c r="W8" s="72">
        <v>53959</v>
      </c>
      <c r="X8" s="72">
        <v>20277</v>
      </c>
      <c r="Y8" s="72">
        <v>-20528</v>
      </c>
      <c r="Z8" s="72">
        <f t="shared" si="5"/>
        <v>53708</v>
      </c>
    </row>
    <row r="9" spans="1:26" ht="16.5" customHeight="1" thickTop="1" thickBot="1" x14ac:dyDescent="0.25">
      <c r="B9" s="78" t="s">
        <v>38</v>
      </c>
      <c r="C9" s="72">
        <v>397601</v>
      </c>
      <c r="D9" s="72">
        <v>147820</v>
      </c>
      <c r="E9" s="72">
        <v>-66073</v>
      </c>
      <c r="F9" s="72">
        <f t="shared" si="0"/>
        <v>479348</v>
      </c>
      <c r="G9" s="109"/>
      <c r="H9" s="87">
        <f t="shared" si="1"/>
        <v>96256</v>
      </c>
      <c r="I9" s="87">
        <f t="shared" si="1"/>
        <v>36240</v>
      </c>
      <c r="J9" s="87">
        <f t="shared" si="1"/>
        <v>-11138</v>
      </c>
      <c r="K9" s="72">
        <f t="shared" si="2"/>
        <v>121358</v>
      </c>
      <c r="L9" s="109"/>
      <c r="M9" s="87">
        <v>121254</v>
      </c>
      <c r="N9" s="87">
        <v>45663</v>
      </c>
      <c r="O9" s="87">
        <v>-13732</v>
      </c>
      <c r="P9" s="72">
        <f t="shared" si="3"/>
        <v>153185</v>
      </c>
      <c r="Q9" s="109"/>
      <c r="R9" s="87">
        <v>136880</v>
      </c>
      <c r="S9" s="87">
        <v>47823</v>
      </c>
      <c r="T9" s="87">
        <v>-20285</v>
      </c>
      <c r="U9" s="72">
        <f t="shared" si="4"/>
        <v>164418</v>
      </c>
      <c r="W9" s="72">
        <v>43211</v>
      </c>
      <c r="X9" s="72">
        <v>18094</v>
      </c>
      <c r="Y9" s="72">
        <v>-20918</v>
      </c>
      <c r="Z9" s="72">
        <f t="shared" si="5"/>
        <v>40387</v>
      </c>
    </row>
    <row r="10" spans="1:26" ht="16.5" customHeight="1" thickTop="1" thickBot="1" x14ac:dyDescent="0.25">
      <c r="B10" s="81" t="s">
        <v>14</v>
      </c>
      <c r="C10" s="77">
        <v>-124317</v>
      </c>
      <c r="D10" s="77">
        <v>-41947</v>
      </c>
      <c r="E10" s="27">
        <v>-4336</v>
      </c>
      <c r="F10" s="77">
        <f t="shared" si="0"/>
        <v>-170600</v>
      </c>
      <c r="G10" s="109"/>
      <c r="H10" s="77">
        <f t="shared" si="1"/>
        <v>-32891</v>
      </c>
      <c r="I10" s="77">
        <f t="shared" si="1"/>
        <v>-11730</v>
      </c>
      <c r="J10" s="77">
        <f t="shared" si="1"/>
        <v>-1052</v>
      </c>
      <c r="K10" s="77">
        <f t="shared" si="2"/>
        <v>-45673</v>
      </c>
      <c r="L10" s="109"/>
      <c r="M10" s="77">
        <v>-31473</v>
      </c>
      <c r="N10" s="77">
        <v>-10128</v>
      </c>
      <c r="O10" s="77">
        <v>-1004</v>
      </c>
      <c r="P10" s="77">
        <f t="shared" si="3"/>
        <v>-42605</v>
      </c>
      <c r="Q10" s="109"/>
      <c r="R10" s="77">
        <v>-29272</v>
      </c>
      <c r="S10" s="77">
        <v>-10009</v>
      </c>
      <c r="T10" s="77">
        <v>-1125</v>
      </c>
      <c r="U10" s="77">
        <f t="shared" si="4"/>
        <v>-40406</v>
      </c>
      <c r="W10" s="77">
        <v>-30681</v>
      </c>
      <c r="X10" s="77">
        <v>-10080</v>
      </c>
      <c r="Y10" s="27">
        <v>-1155</v>
      </c>
      <c r="Z10" s="77">
        <f t="shared" si="5"/>
        <v>-41916</v>
      </c>
    </row>
    <row r="11" spans="1:26" ht="16.5" customHeight="1" thickTop="1" thickBot="1" x14ac:dyDescent="0.25">
      <c r="B11" s="78" t="s">
        <v>100</v>
      </c>
      <c r="C11" s="72">
        <v>273284</v>
      </c>
      <c r="D11" s="72">
        <v>105873</v>
      </c>
      <c r="E11" s="72">
        <v>-70409</v>
      </c>
      <c r="F11" s="72">
        <f t="shared" si="0"/>
        <v>308748</v>
      </c>
      <c r="G11" s="109"/>
      <c r="H11" s="72">
        <f>SUM(H9:H10)</f>
        <v>63365</v>
      </c>
      <c r="I11" s="72">
        <f>SUM(I9:I10)</f>
        <v>24510</v>
      </c>
      <c r="J11" s="72">
        <f>SUM(J9:J10)</f>
        <v>-12190</v>
      </c>
      <c r="K11" s="72">
        <f t="shared" si="2"/>
        <v>75685</v>
      </c>
      <c r="L11" s="109"/>
      <c r="M11" s="72">
        <f>SUM(M9:M10)</f>
        <v>89781</v>
      </c>
      <c r="N11" s="72">
        <f>SUM(N9:N10)</f>
        <v>35535</v>
      </c>
      <c r="O11" s="72">
        <f>SUM(O9:O10)</f>
        <v>-14736</v>
      </c>
      <c r="P11" s="72">
        <f t="shared" si="3"/>
        <v>110580</v>
      </c>
      <c r="Q11" s="109"/>
      <c r="R11" s="72">
        <f>SUM(R9:R10)</f>
        <v>107608</v>
      </c>
      <c r="S11" s="72">
        <f>SUM(S9:S10)</f>
        <v>37814</v>
      </c>
      <c r="T11" s="72">
        <f>SUM(T9:T10)</f>
        <v>-21410</v>
      </c>
      <c r="U11" s="72">
        <f t="shared" si="4"/>
        <v>124012</v>
      </c>
      <c r="W11" s="72">
        <f>SUM(W9:W10)</f>
        <v>12530</v>
      </c>
      <c r="X11" s="72">
        <f>SUM(X9:X10)</f>
        <v>8014</v>
      </c>
      <c r="Y11" s="72">
        <f>SUM(Y9:Y10)</f>
        <v>-22073</v>
      </c>
      <c r="Z11" s="72">
        <f t="shared" si="5"/>
        <v>-1529</v>
      </c>
    </row>
    <row r="12" spans="1:26" ht="16.5" customHeight="1" thickTop="1" thickBot="1" x14ac:dyDescent="0.25">
      <c r="B12" s="81" t="s">
        <v>101</v>
      </c>
      <c r="C12" s="77">
        <v>0</v>
      </c>
      <c r="D12" s="77">
        <v>0</v>
      </c>
      <c r="E12" s="77">
        <v>128596</v>
      </c>
      <c r="F12" s="77">
        <f t="shared" si="0"/>
        <v>128596</v>
      </c>
      <c r="G12" s="109"/>
      <c r="H12" s="77">
        <f>C12-M12-R12-W12</f>
        <v>0</v>
      </c>
      <c r="I12" s="77">
        <f>D12-N12-S12-X12</f>
        <v>0</v>
      </c>
      <c r="J12" s="77">
        <f>E12-O12-T12-Y12</f>
        <v>-1881</v>
      </c>
      <c r="K12" s="77">
        <f t="shared" si="2"/>
        <v>-1881</v>
      </c>
      <c r="L12" s="109"/>
      <c r="M12" s="77">
        <v>0</v>
      </c>
      <c r="N12" s="77">
        <v>0</v>
      </c>
      <c r="O12" s="77">
        <v>1026</v>
      </c>
      <c r="P12" s="77">
        <f t="shared" si="3"/>
        <v>1026</v>
      </c>
      <c r="Q12" s="109"/>
      <c r="R12" s="77">
        <v>0</v>
      </c>
      <c r="S12" s="77">
        <v>0</v>
      </c>
      <c r="T12" s="77">
        <v>129310</v>
      </c>
      <c r="U12" s="77">
        <f t="shared" si="4"/>
        <v>129310</v>
      </c>
      <c r="W12" s="77">
        <v>0</v>
      </c>
      <c r="X12" s="77">
        <v>0</v>
      </c>
      <c r="Y12" s="77">
        <v>141</v>
      </c>
      <c r="Z12" s="77">
        <f t="shared" si="5"/>
        <v>141</v>
      </c>
    </row>
    <row r="13" spans="1:26" ht="16.5" customHeight="1" thickTop="1" thickBot="1" x14ac:dyDescent="0.25">
      <c r="B13" s="78" t="s">
        <v>102</v>
      </c>
      <c r="C13" s="72">
        <v>273284</v>
      </c>
      <c r="D13" s="72">
        <v>105873</v>
      </c>
      <c r="E13" s="72">
        <v>58187</v>
      </c>
      <c r="F13" s="72">
        <f t="shared" si="0"/>
        <v>437344</v>
      </c>
      <c r="G13" s="109"/>
      <c r="H13" s="72">
        <f>SUM(H11:H12)</f>
        <v>63365</v>
      </c>
      <c r="I13" s="72">
        <f>SUM(I11:I12)</f>
        <v>24510</v>
      </c>
      <c r="J13" s="72">
        <f>SUM(J11:J12)</f>
        <v>-14071</v>
      </c>
      <c r="K13" s="72">
        <f t="shared" si="2"/>
        <v>73804</v>
      </c>
      <c r="L13" s="109"/>
      <c r="M13" s="72">
        <f>SUM(M11:M12)</f>
        <v>89781</v>
      </c>
      <c r="N13" s="72">
        <f>SUM(N11:N12)</f>
        <v>35535</v>
      </c>
      <c r="O13" s="72">
        <f>SUM(O11:O12)</f>
        <v>-13710</v>
      </c>
      <c r="P13" s="72">
        <f t="shared" si="3"/>
        <v>111606</v>
      </c>
      <c r="Q13" s="109"/>
      <c r="R13" s="72">
        <f>SUM(R11:R12)</f>
        <v>107608</v>
      </c>
      <c r="S13" s="72">
        <f>SUM(S11:S12)</f>
        <v>37814</v>
      </c>
      <c r="T13" s="72">
        <f>SUM(T11:T12)</f>
        <v>107900</v>
      </c>
      <c r="U13" s="72">
        <f t="shared" si="4"/>
        <v>253322</v>
      </c>
      <c r="W13" s="72">
        <f>SUM(W11:W12)</f>
        <v>12530</v>
      </c>
      <c r="X13" s="72">
        <f>SUM(X11:X12)</f>
        <v>8014</v>
      </c>
      <c r="Y13" s="72">
        <f>SUM(Y11:Y12)</f>
        <v>-21932</v>
      </c>
      <c r="Z13" s="72">
        <f t="shared" si="5"/>
        <v>-1388</v>
      </c>
    </row>
    <row r="14" spans="1:26" ht="13.5" hidden="1" customHeight="1" thickTop="1" thickBot="1" x14ac:dyDescent="0.25">
      <c r="B14" s="81" t="s">
        <v>42</v>
      </c>
      <c r="C14" s="77"/>
      <c r="D14" s="77"/>
      <c r="E14" s="77"/>
      <c r="F14" s="77">
        <f t="shared" si="0"/>
        <v>0</v>
      </c>
      <c r="G14" s="109"/>
      <c r="H14" s="77"/>
      <c r="I14" s="77"/>
      <c r="J14" s="77"/>
      <c r="K14" s="77">
        <f t="shared" si="2"/>
        <v>0</v>
      </c>
      <c r="L14" s="109"/>
      <c r="M14" s="77"/>
      <c r="N14" s="77"/>
      <c r="O14" s="77"/>
      <c r="P14" s="77">
        <f t="shared" si="3"/>
        <v>0</v>
      </c>
      <c r="Q14" s="109"/>
      <c r="R14" s="77"/>
      <c r="S14" s="77"/>
      <c r="T14" s="77"/>
      <c r="U14" s="77">
        <f t="shared" si="4"/>
        <v>0</v>
      </c>
      <c r="W14" s="77"/>
      <c r="X14" s="77"/>
      <c r="Y14" s="77"/>
      <c r="Z14" s="77">
        <f t="shared" si="5"/>
        <v>0</v>
      </c>
    </row>
    <row r="15" spans="1:26" ht="16.5" customHeight="1" thickTop="1" thickBot="1" x14ac:dyDescent="0.25">
      <c r="B15" s="81" t="s">
        <v>278</v>
      </c>
      <c r="C15" s="77">
        <v>-2049</v>
      </c>
      <c r="D15" s="77">
        <v>-694</v>
      </c>
      <c r="E15" s="77">
        <v>-13531</v>
      </c>
      <c r="F15" s="77">
        <f t="shared" si="0"/>
        <v>-16274</v>
      </c>
      <c r="G15" s="109"/>
      <c r="H15" s="77">
        <f t="shared" ref="H15:H16" si="6">C15-M15-R15-W15</f>
        <v>-1227</v>
      </c>
      <c r="I15" s="77">
        <f t="shared" ref="I15:I16" si="7">D15-N15-S15-X15</f>
        <v>-82</v>
      </c>
      <c r="J15" s="77">
        <f t="shared" ref="J15:J16" si="8">E15-O15-T15-Y15</f>
        <v>144</v>
      </c>
      <c r="K15" s="77">
        <f t="shared" si="2"/>
        <v>-1165</v>
      </c>
      <c r="L15" s="109"/>
      <c r="M15" s="77">
        <v>-206</v>
      </c>
      <c r="N15" s="77">
        <v>-220</v>
      </c>
      <c r="O15" s="77">
        <v>-8112</v>
      </c>
      <c r="P15" s="77">
        <f t="shared" si="3"/>
        <v>-8538</v>
      </c>
      <c r="Q15" s="109"/>
      <c r="R15" s="77">
        <v>-380</v>
      </c>
      <c r="S15" s="77">
        <v>-225</v>
      </c>
      <c r="T15" s="77">
        <v>-2413</v>
      </c>
      <c r="U15" s="77">
        <f t="shared" si="4"/>
        <v>-3018</v>
      </c>
      <c r="W15" s="77">
        <v>-236</v>
      </c>
      <c r="X15" s="77">
        <v>-167</v>
      </c>
      <c r="Y15" s="77">
        <v>-3150</v>
      </c>
      <c r="Z15" s="77">
        <f t="shared" si="5"/>
        <v>-3553</v>
      </c>
    </row>
    <row r="16" spans="1:26" ht="16.5" customHeight="1" thickTop="1" thickBot="1" x14ac:dyDescent="0.25">
      <c r="B16" s="81" t="s">
        <v>8</v>
      </c>
      <c r="C16" s="77">
        <v>0</v>
      </c>
      <c r="D16" s="77">
        <v>0</v>
      </c>
      <c r="E16" s="77">
        <v>-57712</v>
      </c>
      <c r="F16" s="77">
        <f t="shared" si="0"/>
        <v>-57712</v>
      </c>
      <c r="G16" s="109"/>
      <c r="H16" s="77">
        <f t="shared" si="6"/>
        <v>0</v>
      </c>
      <c r="I16" s="77">
        <f t="shared" si="7"/>
        <v>0</v>
      </c>
      <c r="J16" s="77">
        <f t="shared" si="8"/>
        <v>-7963</v>
      </c>
      <c r="K16" s="77">
        <f t="shared" si="2"/>
        <v>-7963</v>
      </c>
      <c r="L16" s="109"/>
      <c r="M16" s="77">
        <v>0</v>
      </c>
      <c r="N16" s="77">
        <v>0</v>
      </c>
      <c r="O16" s="77">
        <v>-19402</v>
      </c>
      <c r="P16" s="77">
        <f t="shared" si="3"/>
        <v>-19402</v>
      </c>
      <c r="Q16" s="109"/>
      <c r="R16" s="77">
        <v>0</v>
      </c>
      <c r="S16" s="77">
        <v>0</v>
      </c>
      <c r="T16" s="77">
        <v>-30900</v>
      </c>
      <c r="U16" s="77">
        <f t="shared" si="4"/>
        <v>-30900</v>
      </c>
      <c r="W16" s="77">
        <v>0</v>
      </c>
      <c r="X16" s="77">
        <v>0</v>
      </c>
      <c r="Y16" s="77">
        <v>553</v>
      </c>
      <c r="Z16" s="77">
        <f t="shared" si="5"/>
        <v>553</v>
      </c>
    </row>
    <row r="17" spans="2:26" ht="16.5" customHeight="1" thickTop="1" thickBot="1" x14ac:dyDescent="0.25">
      <c r="B17" s="78" t="s">
        <v>11</v>
      </c>
      <c r="C17" s="72">
        <v>271235</v>
      </c>
      <c r="D17" s="72">
        <v>105179</v>
      </c>
      <c r="E17" s="72">
        <v>-13056</v>
      </c>
      <c r="F17" s="72">
        <f t="shared" si="0"/>
        <v>363358</v>
      </c>
      <c r="G17" s="109"/>
      <c r="H17" s="72">
        <f>SUM(H13:H16)</f>
        <v>62138</v>
      </c>
      <c r="I17" s="72">
        <f>SUM(I13:I16)</f>
        <v>24428</v>
      </c>
      <c r="J17" s="72">
        <f>SUM(J13:J16)</f>
        <v>-21890</v>
      </c>
      <c r="K17" s="72">
        <f t="shared" si="2"/>
        <v>64676</v>
      </c>
      <c r="L17" s="109"/>
      <c r="M17" s="72">
        <f>SUM(M13:M16)</f>
        <v>89575</v>
      </c>
      <c r="N17" s="72">
        <f>SUM(N13:N16)</f>
        <v>35315</v>
      </c>
      <c r="O17" s="72">
        <f>SUM(O13:O16)</f>
        <v>-41224</v>
      </c>
      <c r="P17" s="72">
        <f t="shared" si="3"/>
        <v>83666</v>
      </c>
      <c r="Q17" s="109"/>
      <c r="R17" s="72">
        <f>SUM(R13:R16)</f>
        <v>107228</v>
      </c>
      <c r="S17" s="72">
        <f>SUM(S13:S16)</f>
        <v>37589</v>
      </c>
      <c r="T17" s="72">
        <f>SUM(T13:T16)</f>
        <v>74587</v>
      </c>
      <c r="U17" s="72">
        <f t="shared" si="4"/>
        <v>219404</v>
      </c>
      <c r="W17" s="72">
        <f>SUM(W13:W16)</f>
        <v>12294</v>
      </c>
      <c r="X17" s="72">
        <f>SUM(X13:X16)</f>
        <v>7847</v>
      </c>
      <c r="Y17" s="72">
        <f>SUM(Y13:Y16)</f>
        <v>-24529</v>
      </c>
      <c r="Z17" s="72">
        <f t="shared" si="5"/>
        <v>-4388</v>
      </c>
    </row>
    <row r="18" spans="2:26" ht="13.5" thickTop="1" thickBot="1" x14ac:dyDescent="0.25">
      <c r="B18" s="82"/>
      <c r="C18" s="88"/>
      <c r="D18" s="88"/>
      <c r="E18" s="88"/>
      <c r="F18" s="88"/>
      <c r="G18" s="109"/>
      <c r="H18" s="88"/>
      <c r="I18" s="88"/>
      <c r="J18" s="88"/>
      <c r="K18" s="88"/>
      <c r="L18" s="109"/>
      <c r="M18" s="88"/>
      <c r="N18" s="88"/>
      <c r="O18" s="88"/>
      <c r="P18" s="88"/>
      <c r="Q18" s="109"/>
      <c r="R18" s="88"/>
      <c r="S18" s="88"/>
      <c r="T18" s="88"/>
      <c r="U18" s="88"/>
      <c r="W18" s="88"/>
      <c r="X18" s="88"/>
      <c r="Y18" s="88"/>
      <c r="Z18" s="88"/>
    </row>
    <row r="19" spans="2:26" ht="16.5" customHeight="1" thickTop="1" thickBot="1" x14ac:dyDescent="0.25">
      <c r="B19" s="81" t="s">
        <v>103</v>
      </c>
      <c r="C19" s="89">
        <v>236225</v>
      </c>
      <c r="D19" s="89">
        <v>105153</v>
      </c>
      <c r="E19" s="89">
        <v>7615</v>
      </c>
      <c r="F19" s="89">
        <f t="shared" si="0"/>
        <v>348993</v>
      </c>
      <c r="G19" s="109"/>
      <c r="H19" s="77">
        <f t="shared" ref="H19" si="9">C19-M19-R19-W19</f>
        <v>107479</v>
      </c>
      <c r="I19" s="77">
        <f t="shared" ref="I19" si="10">D19-N19-S19-X19</f>
        <v>12665</v>
      </c>
      <c r="J19" s="77">
        <f t="shared" ref="J19" si="11">E19-O19-T19-Y19</f>
        <v>4745</v>
      </c>
      <c r="K19" s="89">
        <f t="shared" ref="K19" si="12">SUM(H19:J19)</f>
        <v>124889</v>
      </c>
      <c r="L19" s="109"/>
      <c r="M19" s="77">
        <v>72215</v>
      </c>
      <c r="N19" s="77">
        <v>57044</v>
      </c>
      <c r="O19" s="77">
        <v>1301</v>
      </c>
      <c r="P19" s="89">
        <f t="shared" ref="P19" si="13">SUM(M19:O19)</f>
        <v>130560</v>
      </c>
      <c r="Q19" s="109"/>
      <c r="R19" s="77">
        <v>33507</v>
      </c>
      <c r="S19" s="77">
        <v>18245</v>
      </c>
      <c r="T19" s="77">
        <v>1046</v>
      </c>
      <c r="U19" s="89">
        <f t="shared" ref="U19" si="14">SUM(R19:T19)</f>
        <v>52798</v>
      </c>
      <c r="W19" s="89">
        <v>23024</v>
      </c>
      <c r="X19" s="89">
        <v>17199</v>
      </c>
      <c r="Y19" s="89">
        <v>523</v>
      </c>
      <c r="Z19" s="89">
        <f t="shared" ref="Z19" si="15">SUM(W19:Y19)</f>
        <v>40746</v>
      </c>
    </row>
    <row r="20" spans="2:26" ht="12.75" thickTop="1" x14ac:dyDescent="0.2">
      <c r="B20" s="90"/>
    </row>
    <row r="21" spans="2:26" ht="12.75" thickBot="1" x14ac:dyDescent="0.25">
      <c r="B21" s="90"/>
    </row>
    <row r="22" spans="2:26" ht="17.100000000000001" customHeight="1" thickTop="1" thickBot="1" x14ac:dyDescent="0.25">
      <c r="B22" s="242"/>
      <c r="C22" s="244" t="s">
        <v>93</v>
      </c>
      <c r="D22" s="256"/>
      <c r="E22" s="257" t="s">
        <v>96</v>
      </c>
      <c r="F22" s="259" t="s">
        <v>294</v>
      </c>
      <c r="H22" s="245" t="s">
        <v>93</v>
      </c>
      <c r="I22" s="256"/>
      <c r="J22" s="257" t="s">
        <v>96</v>
      </c>
      <c r="K22" s="259" t="s">
        <v>296</v>
      </c>
      <c r="M22" s="245" t="s">
        <v>93</v>
      </c>
      <c r="N22" s="256"/>
      <c r="O22" s="257" t="s">
        <v>96</v>
      </c>
      <c r="P22" s="259" t="s">
        <v>261</v>
      </c>
      <c r="R22" s="245" t="s">
        <v>93</v>
      </c>
      <c r="S22" s="256"/>
      <c r="T22" s="257" t="s">
        <v>96</v>
      </c>
      <c r="U22" s="259" t="s">
        <v>234</v>
      </c>
      <c r="W22" s="245" t="s">
        <v>93</v>
      </c>
      <c r="X22" s="256"/>
      <c r="Y22" s="257" t="s">
        <v>96</v>
      </c>
      <c r="Z22" s="259" t="s">
        <v>179</v>
      </c>
    </row>
    <row r="23" spans="2:26" ht="38.25" customHeight="1" thickTop="1" thickBot="1" x14ac:dyDescent="0.25">
      <c r="B23" s="243"/>
      <c r="C23" s="152" t="s">
        <v>94</v>
      </c>
      <c r="D23" s="152" t="s">
        <v>95</v>
      </c>
      <c r="E23" s="258"/>
      <c r="F23" s="260"/>
      <c r="H23" s="194" t="s">
        <v>94</v>
      </c>
      <c r="I23" s="194" t="s">
        <v>95</v>
      </c>
      <c r="J23" s="258"/>
      <c r="K23" s="260"/>
      <c r="M23" s="177" t="s">
        <v>94</v>
      </c>
      <c r="N23" s="177" t="s">
        <v>95</v>
      </c>
      <c r="O23" s="258"/>
      <c r="P23" s="260"/>
      <c r="R23" s="166" t="s">
        <v>94</v>
      </c>
      <c r="S23" s="166" t="s">
        <v>95</v>
      </c>
      <c r="T23" s="258"/>
      <c r="U23" s="260"/>
      <c r="W23" s="166" t="s">
        <v>94</v>
      </c>
      <c r="X23" s="166" t="s">
        <v>95</v>
      </c>
      <c r="Y23" s="258"/>
      <c r="Z23" s="260"/>
    </row>
    <row r="24" spans="2:26" ht="16.5" customHeight="1" thickTop="1" x14ac:dyDescent="0.2">
      <c r="B24" s="86" t="s">
        <v>97</v>
      </c>
      <c r="C24" s="87">
        <f>C25</f>
        <v>1104173</v>
      </c>
      <c r="D24" s="87">
        <f>D25</f>
        <v>317898</v>
      </c>
      <c r="E24" s="87">
        <f>E25</f>
        <v>36002</v>
      </c>
      <c r="F24" s="87">
        <f>SUM(C24:E24)</f>
        <v>1458073</v>
      </c>
      <c r="H24" s="87">
        <f>H25</f>
        <v>269203</v>
      </c>
      <c r="I24" s="87">
        <f>I25</f>
        <v>76941</v>
      </c>
      <c r="J24" s="87">
        <f>J25</f>
        <v>10475</v>
      </c>
      <c r="K24" s="87">
        <f>SUM(H24:J24)</f>
        <v>356619</v>
      </c>
      <c r="M24" s="87">
        <f>M25</f>
        <v>318380</v>
      </c>
      <c r="N24" s="87">
        <f>N25</f>
        <v>93934</v>
      </c>
      <c r="O24" s="87">
        <f>O25</f>
        <v>9610</v>
      </c>
      <c r="P24" s="87">
        <f>SUM(M24:O24)</f>
        <v>421924</v>
      </c>
      <c r="R24" s="87">
        <f>R25</f>
        <v>313421</v>
      </c>
      <c r="S24" s="87">
        <f>S25</f>
        <v>91519</v>
      </c>
      <c r="T24" s="87">
        <f>T25</f>
        <v>8639</v>
      </c>
      <c r="U24" s="87">
        <f>SUM(R24:T24)</f>
        <v>413579</v>
      </c>
      <c r="W24" s="87">
        <f>W25</f>
        <v>203169</v>
      </c>
      <c r="X24" s="87">
        <f>X25</f>
        <v>55504</v>
      </c>
      <c r="Y24" s="87">
        <f>Y25</f>
        <v>7278</v>
      </c>
      <c r="Z24" s="87">
        <f>SUM(W24:Y24)</f>
        <v>265951</v>
      </c>
    </row>
    <row r="25" spans="2:26" ht="16.5" customHeight="1" thickBot="1" x14ac:dyDescent="0.25">
      <c r="B25" s="81" t="s">
        <v>98</v>
      </c>
      <c r="C25" s="77">
        <v>1104173</v>
      </c>
      <c r="D25" s="77">
        <v>317898</v>
      </c>
      <c r="E25" s="77">
        <v>36002</v>
      </c>
      <c r="F25" s="77">
        <f t="shared" ref="F25:F35" si="16">SUM(C25:E25)</f>
        <v>1458073</v>
      </c>
      <c r="H25" s="77">
        <f>C25-M25-R25-W25</f>
        <v>269203</v>
      </c>
      <c r="I25" s="77">
        <f>D25-N25-S25-X25</f>
        <v>76941</v>
      </c>
      <c r="J25" s="77">
        <f>E25-O25-T25-Y25</f>
        <v>10475</v>
      </c>
      <c r="K25" s="77">
        <f t="shared" ref="K25:K35" si="17">SUM(H25:J25)</f>
        <v>356619</v>
      </c>
      <c r="M25" s="77">
        <v>318380</v>
      </c>
      <c r="N25" s="77">
        <v>93934</v>
      </c>
      <c r="O25" s="77">
        <v>9610</v>
      </c>
      <c r="P25" s="77">
        <f t="shared" ref="P25:P35" si="18">SUM(M25:O25)</f>
        <v>421924</v>
      </c>
      <c r="R25" s="77">
        <v>313421</v>
      </c>
      <c r="S25" s="77">
        <v>91519</v>
      </c>
      <c r="T25" s="77">
        <v>8639</v>
      </c>
      <c r="U25" s="77">
        <f t="shared" ref="U25:U35" si="19">SUM(R25:T25)</f>
        <v>413579</v>
      </c>
      <c r="W25" s="77">
        <v>203169</v>
      </c>
      <c r="X25" s="77">
        <v>55504</v>
      </c>
      <c r="Y25" s="77">
        <v>7278</v>
      </c>
      <c r="Z25" s="77">
        <f t="shared" ref="Z25:Z35" si="20">SUM(W25:Y25)</f>
        <v>265951</v>
      </c>
    </row>
    <row r="26" spans="2:26" ht="16.5" customHeight="1" thickTop="1" thickBot="1" x14ac:dyDescent="0.25">
      <c r="B26" s="78" t="s">
        <v>99</v>
      </c>
      <c r="C26" s="72">
        <v>451027</v>
      </c>
      <c r="D26" s="72">
        <v>156711</v>
      </c>
      <c r="E26" s="72">
        <v>-75348</v>
      </c>
      <c r="F26" s="72">
        <f t="shared" si="16"/>
        <v>532390</v>
      </c>
      <c r="H26" s="87">
        <f t="shared" ref="H26:J27" si="21">C26-M26-R26-W26</f>
        <v>101372</v>
      </c>
      <c r="I26" s="87">
        <f t="shared" si="21"/>
        <v>35761</v>
      </c>
      <c r="J26" s="87">
        <f t="shared" si="21"/>
        <v>-20914</v>
      </c>
      <c r="K26" s="72">
        <f t="shared" si="17"/>
        <v>116219</v>
      </c>
      <c r="M26" s="87">
        <v>143117</v>
      </c>
      <c r="N26" s="87">
        <v>49670</v>
      </c>
      <c r="O26" s="87">
        <v>-13717</v>
      </c>
      <c r="P26" s="72">
        <f t="shared" si="18"/>
        <v>179070</v>
      </c>
      <c r="R26" s="87">
        <v>149935</v>
      </c>
      <c r="S26" s="87">
        <v>51428</v>
      </c>
      <c r="T26" s="87">
        <v>-21167</v>
      </c>
      <c r="U26" s="72">
        <f t="shared" si="19"/>
        <v>180196</v>
      </c>
      <c r="W26" s="72">
        <v>56603</v>
      </c>
      <c r="X26" s="72">
        <v>19852</v>
      </c>
      <c r="Y26" s="72">
        <v>-19550</v>
      </c>
      <c r="Z26" s="72">
        <f t="shared" si="20"/>
        <v>56905</v>
      </c>
    </row>
    <row r="27" spans="2:26" ht="16.5" customHeight="1" thickTop="1" thickBot="1" x14ac:dyDescent="0.25">
      <c r="B27" s="78" t="s">
        <v>38</v>
      </c>
      <c r="C27" s="72">
        <v>397438</v>
      </c>
      <c r="D27" s="72">
        <v>147718</v>
      </c>
      <c r="E27" s="72">
        <v>-76807</v>
      </c>
      <c r="F27" s="72">
        <f t="shared" si="16"/>
        <v>468349</v>
      </c>
      <c r="H27" s="87">
        <f t="shared" si="21"/>
        <v>89070</v>
      </c>
      <c r="I27" s="87">
        <f t="shared" si="21"/>
        <v>33428</v>
      </c>
      <c r="J27" s="87">
        <f t="shared" si="21"/>
        <v>-20944</v>
      </c>
      <c r="K27" s="72">
        <f t="shared" si="17"/>
        <v>101554</v>
      </c>
      <c r="M27" s="87">
        <v>132065</v>
      </c>
      <c r="N27" s="87">
        <v>47467</v>
      </c>
      <c r="O27" s="87">
        <v>-14908</v>
      </c>
      <c r="P27" s="72">
        <f t="shared" si="18"/>
        <v>164624</v>
      </c>
      <c r="R27" s="87">
        <v>135710</v>
      </c>
      <c r="S27" s="87">
        <v>49248</v>
      </c>
      <c r="T27" s="87">
        <v>-20915</v>
      </c>
      <c r="U27" s="72">
        <f t="shared" si="19"/>
        <v>164043</v>
      </c>
      <c r="W27" s="72">
        <v>40593</v>
      </c>
      <c r="X27" s="72">
        <v>17575</v>
      </c>
      <c r="Y27" s="72">
        <v>-20040</v>
      </c>
      <c r="Z27" s="72">
        <f t="shared" si="20"/>
        <v>38128</v>
      </c>
    </row>
    <row r="28" spans="2:26" ht="16.5" customHeight="1" thickTop="1" thickBot="1" x14ac:dyDescent="0.25">
      <c r="B28" s="81" t="s">
        <v>14</v>
      </c>
      <c r="C28" s="77">
        <v>-117013</v>
      </c>
      <c r="D28" s="77">
        <v>-42419</v>
      </c>
      <c r="E28" s="27">
        <v>-4635</v>
      </c>
      <c r="F28" s="77">
        <f t="shared" si="16"/>
        <v>-164067</v>
      </c>
      <c r="H28" s="77">
        <f t="shared" ref="H28:J28" si="22">C28-M28-R28-W28</f>
        <v>-29412</v>
      </c>
      <c r="I28" s="77">
        <f t="shared" si="22"/>
        <v>-10157</v>
      </c>
      <c r="J28" s="77">
        <f t="shared" si="22"/>
        <v>-1186</v>
      </c>
      <c r="K28" s="77">
        <f t="shared" si="17"/>
        <v>-40755</v>
      </c>
      <c r="M28" s="77">
        <v>-29580</v>
      </c>
      <c r="N28" s="77">
        <v>-10405</v>
      </c>
      <c r="O28" s="77">
        <v>-1141</v>
      </c>
      <c r="P28" s="77">
        <f t="shared" si="18"/>
        <v>-41126</v>
      </c>
      <c r="R28" s="77">
        <v>-28677</v>
      </c>
      <c r="S28" s="77">
        <v>-10750</v>
      </c>
      <c r="T28" s="77">
        <v>-1157</v>
      </c>
      <c r="U28" s="77">
        <f t="shared" si="19"/>
        <v>-40584</v>
      </c>
      <c r="W28" s="77">
        <v>-29344</v>
      </c>
      <c r="X28" s="77">
        <v>-11107</v>
      </c>
      <c r="Y28" s="27">
        <v>-1151</v>
      </c>
      <c r="Z28" s="77">
        <f t="shared" si="20"/>
        <v>-41602</v>
      </c>
    </row>
    <row r="29" spans="2:26" ht="16.5" customHeight="1" thickTop="1" thickBot="1" x14ac:dyDescent="0.25">
      <c r="B29" s="78" t="s">
        <v>100</v>
      </c>
      <c r="C29" s="72">
        <f>SUM(C27:C28)</f>
        <v>280425</v>
      </c>
      <c r="D29" s="72">
        <f>SUM(D27:D28)</f>
        <v>105299</v>
      </c>
      <c r="E29" s="72">
        <f>SUM(E27:E28)</f>
        <v>-81442</v>
      </c>
      <c r="F29" s="72">
        <f t="shared" si="16"/>
        <v>304282</v>
      </c>
      <c r="H29" s="72">
        <f>SUM(H27:H28)</f>
        <v>59658</v>
      </c>
      <c r="I29" s="72">
        <f>SUM(I27:I28)</f>
        <v>23271</v>
      </c>
      <c r="J29" s="72">
        <f>SUM(J27:J28)</f>
        <v>-22130</v>
      </c>
      <c r="K29" s="72">
        <f t="shared" si="17"/>
        <v>60799</v>
      </c>
      <c r="M29" s="72">
        <f>SUM(M27:M28)</f>
        <v>102485</v>
      </c>
      <c r="N29" s="72">
        <f>SUM(N27:N28)</f>
        <v>37062</v>
      </c>
      <c r="O29" s="72">
        <f>SUM(O27:O28)</f>
        <v>-16049</v>
      </c>
      <c r="P29" s="72">
        <f t="shared" si="18"/>
        <v>123498</v>
      </c>
      <c r="R29" s="72">
        <f>SUM(R27:R28)</f>
        <v>107033</v>
      </c>
      <c r="S29" s="72">
        <f>SUM(S27:S28)</f>
        <v>38498</v>
      </c>
      <c r="T29" s="72">
        <f>SUM(T27:T28)</f>
        <v>-22072</v>
      </c>
      <c r="U29" s="72">
        <f t="shared" si="19"/>
        <v>123459</v>
      </c>
      <c r="W29" s="72">
        <f>SUM(W27:W28)</f>
        <v>11249</v>
      </c>
      <c r="X29" s="72">
        <f>SUM(X27:X28)</f>
        <v>6468</v>
      </c>
      <c r="Y29" s="72">
        <f>SUM(Y27:Y28)</f>
        <v>-21191</v>
      </c>
      <c r="Z29" s="72">
        <f t="shared" si="20"/>
        <v>-3474</v>
      </c>
    </row>
    <row r="30" spans="2:26" ht="16.5" customHeight="1" thickTop="1" thickBot="1" x14ac:dyDescent="0.25">
      <c r="B30" s="81" t="s">
        <v>101</v>
      </c>
      <c r="C30" s="77">
        <v>0</v>
      </c>
      <c r="D30" s="77">
        <v>0</v>
      </c>
      <c r="E30" s="77">
        <v>11395</v>
      </c>
      <c r="F30" s="77">
        <f t="shared" si="16"/>
        <v>11395</v>
      </c>
      <c r="H30" s="77">
        <f>C30-M30-R30-W30</f>
        <v>0</v>
      </c>
      <c r="I30" s="77">
        <f>D30-N30-S30-X30</f>
        <v>0</v>
      </c>
      <c r="J30" s="77">
        <f>E30-O30-T30-Y30</f>
        <v>4721</v>
      </c>
      <c r="K30" s="77">
        <f t="shared" si="17"/>
        <v>4721</v>
      </c>
      <c r="M30" s="77">
        <v>0</v>
      </c>
      <c r="N30" s="77">
        <v>0</v>
      </c>
      <c r="O30" s="77">
        <v>5590</v>
      </c>
      <c r="P30" s="77">
        <f t="shared" si="18"/>
        <v>5590</v>
      </c>
      <c r="R30" s="77">
        <v>0</v>
      </c>
      <c r="S30" s="77">
        <v>0</v>
      </c>
      <c r="T30" s="77">
        <v>-2025</v>
      </c>
      <c r="U30" s="77">
        <f t="shared" si="19"/>
        <v>-2025</v>
      </c>
      <c r="W30" s="77">
        <v>0</v>
      </c>
      <c r="X30" s="77">
        <v>0</v>
      </c>
      <c r="Y30" s="77">
        <v>3109</v>
      </c>
      <c r="Z30" s="77">
        <f t="shared" si="20"/>
        <v>3109</v>
      </c>
    </row>
    <row r="31" spans="2:26" ht="17.25" customHeight="1" thickTop="1" thickBot="1" x14ac:dyDescent="0.25">
      <c r="B31" s="78" t="s">
        <v>102</v>
      </c>
      <c r="C31" s="72">
        <f>SUM(C29:C30)</f>
        <v>280425</v>
      </c>
      <c r="D31" s="72">
        <f>SUM(D29:D30)</f>
        <v>105299</v>
      </c>
      <c r="E31" s="72">
        <f>SUM(E29:E30)</f>
        <v>-70047</v>
      </c>
      <c r="F31" s="72">
        <f t="shared" si="16"/>
        <v>315677</v>
      </c>
      <c r="H31" s="72">
        <f>SUM(H29:H30)</f>
        <v>59658</v>
      </c>
      <c r="I31" s="72">
        <f>SUM(I29:I30)</f>
        <v>23271</v>
      </c>
      <c r="J31" s="72">
        <f>SUM(J29:J30)</f>
        <v>-17409</v>
      </c>
      <c r="K31" s="72">
        <f t="shared" si="17"/>
        <v>65520</v>
      </c>
      <c r="M31" s="72">
        <f>SUM(M29:M30)</f>
        <v>102485</v>
      </c>
      <c r="N31" s="72">
        <f>SUM(N29:N30)</f>
        <v>37062</v>
      </c>
      <c r="O31" s="72">
        <f>SUM(O29:O30)</f>
        <v>-10459</v>
      </c>
      <c r="P31" s="72">
        <f t="shared" si="18"/>
        <v>129088</v>
      </c>
      <c r="R31" s="72">
        <f>SUM(R29:R30)</f>
        <v>107033</v>
      </c>
      <c r="S31" s="72">
        <f>SUM(S29:S30)</f>
        <v>38498</v>
      </c>
      <c r="T31" s="72">
        <f>SUM(T29:T30)</f>
        <v>-24097</v>
      </c>
      <c r="U31" s="72">
        <f t="shared" si="19"/>
        <v>121434</v>
      </c>
      <c r="W31" s="72">
        <f>SUM(W29:W30)</f>
        <v>11249</v>
      </c>
      <c r="X31" s="72">
        <f>SUM(X29:X30)</f>
        <v>6468</v>
      </c>
      <c r="Y31" s="72">
        <f>SUM(Y29:Y30)</f>
        <v>-18082</v>
      </c>
      <c r="Z31" s="72">
        <f t="shared" si="20"/>
        <v>-365</v>
      </c>
    </row>
    <row r="32" spans="2:26" ht="17.25" hidden="1" customHeight="1" thickTop="1" thickBot="1" x14ac:dyDescent="0.25">
      <c r="B32" s="81" t="s">
        <v>42</v>
      </c>
      <c r="C32" s="77"/>
      <c r="D32" s="77"/>
      <c r="E32" s="77"/>
      <c r="F32" s="77">
        <f t="shared" si="16"/>
        <v>0</v>
      </c>
      <c r="H32" s="77"/>
      <c r="I32" s="77"/>
      <c r="J32" s="77"/>
      <c r="K32" s="77">
        <f t="shared" si="17"/>
        <v>0</v>
      </c>
      <c r="M32" s="77"/>
      <c r="N32" s="77"/>
      <c r="O32" s="77"/>
      <c r="P32" s="77">
        <f t="shared" si="18"/>
        <v>0</v>
      </c>
      <c r="R32" s="77"/>
      <c r="S32" s="77"/>
      <c r="T32" s="77"/>
      <c r="U32" s="77">
        <f t="shared" si="19"/>
        <v>0</v>
      </c>
      <c r="W32" s="77"/>
      <c r="X32" s="77"/>
      <c r="Y32" s="77"/>
      <c r="Z32" s="77">
        <f t="shared" si="20"/>
        <v>0</v>
      </c>
    </row>
    <row r="33" spans="2:26" ht="17.25" customHeight="1" thickTop="1" thickBot="1" x14ac:dyDescent="0.25">
      <c r="B33" s="81" t="s">
        <v>278</v>
      </c>
      <c r="C33" s="77">
        <v>-2245</v>
      </c>
      <c r="D33" s="77">
        <v>-1114</v>
      </c>
      <c r="E33" s="77">
        <v>-25756</v>
      </c>
      <c r="F33" s="77">
        <f t="shared" si="16"/>
        <v>-29115</v>
      </c>
      <c r="H33" s="77">
        <f t="shared" ref="H33:J34" si="23">C33-M33-R33-W33</f>
        <v>-1324</v>
      </c>
      <c r="I33" s="77">
        <f t="shared" si="23"/>
        <v>-531</v>
      </c>
      <c r="J33" s="77">
        <f t="shared" si="23"/>
        <v>-8901</v>
      </c>
      <c r="K33" s="77">
        <f t="shared" si="17"/>
        <v>-10756</v>
      </c>
      <c r="M33" s="77">
        <v>-259</v>
      </c>
      <c r="N33" s="77">
        <v>-162</v>
      </c>
      <c r="O33" s="77">
        <v>-1686</v>
      </c>
      <c r="P33" s="77">
        <f t="shared" si="18"/>
        <v>-2107</v>
      </c>
      <c r="R33" s="77">
        <v>-478</v>
      </c>
      <c r="S33" s="77">
        <v>-45</v>
      </c>
      <c r="T33" s="77">
        <v>-3937</v>
      </c>
      <c r="U33" s="77">
        <f t="shared" si="19"/>
        <v>-4460</v>
      </c>
      <c r="W33" s="77">
        <v>-184</v>
      </c>
      <c r="X33" s="77">
        <v>-376</v>
      </c>
      <c r="Y33" s="77">
        <v>-11232</v>
      </c>
      <c r="Z33" s="77">
        <f t="shared" si="20"/>
        <v>-11792</v>
      </c>
    </row>
    <row r="34" spans="2:26" ht="16.5" customHeight="1" thickTop="1" thickBot="1" x14ac:dyDescent="0.25">
      <c r="B34" s="81" t="s">
        <v>8</v>
      </c>
      <c r="C34" s="77">
        <v>0</v>
      </c>
      <c r="D34" s="77">
        <v>0</v>
      </c>
      <c r="E34" s="77">
        <v>-54121</v>
      </c>
      <c r="F34" s="77">
        <f t="shared" si="16"/>
        <v>-54121</v>
      </c>
      <c r="H34" s="77">
        <f t="shared" si="23"/>
        <v>0</v>
      </c>
      <c r="I34" s="77">
        <f t="shared" si="23"/>
        <v>0</v>
      </c>
      <c r="J34" s="77">
        <f t="shared" si="23"/>
        <v>-10508</v>
      </c>
      <c r="K34" s="77">
        <f t="shared" si="17"/>
        <v>-10508</v>
      </c>
      <c r="M34" s="77">
        <v>0</v>
      </c>
      <c r="N34" s="77">
        <v>0</v>
      </c>
      <c r="O34" s="77">
        <v>-21067</v>
      </c>
      <c r="P34" s="77">
        <f t="shared" si="18"/>
        <v>-21067</v>
      </c>
      <c r="R34" s="77">
        <v>0</v>
      </c>
      <c r="S34" s="77">
        <v>0</v>
      </c>
      <c r="T34" s="77">
        <v>-23542</v>
      </c>
      <c r="U34" s="77">
        <f t="shared" si="19"/>
        <v>-23542</v>
      </c>
      <c r="W34" s="77">
        <v>0</v>
      </c>
      <c r="X34" s="77">
        <v>0</v>
      </c>
      <c r="Y34" s="77">
        <v>996</v>
      </c>
      <c r="Z34" s="77">
        <f t="shared" si="20"/>
        <v>996</v>
      </c>
    </row>
    <row r="35" spans="2:26" ht="16.5" customHeight="1" thickTop="1" thickBot="1" x14ac:dyDescent="0.25">
      <c r="B35" s="78" t="s">
        <v>11</v>
      </c>
      <c r="C35" s="72">
        <f>SUM(C31:C34)</f>
        <v>278180</v>
      </c>
      <c r="D35" s="72">
        <f>SUM(D31:D34)</f>
        <v>104185</v>
      </c>
      <c r="E35" s="72">
        <f>SUM(E31:E34)</f>
        <v>-149924</v>
      </c>
      <c r="F35" s="72">
        <f t="shared" si="16"/>
        <v>232441</v>
      </c>
      <c r="H35" s="72">
        <f>SUM(H31:H34)</f>
        <v>58334</v>
      </c>
      <c r="I35" s="72">
        <f>SUM(I31:I34)</f>
        <v>22740</v>
      </c>
      <c r="J35" s="72">
        <f>SUM(J31:J34)</f>
        <v>-36818</v>
      </c>
      <c r="K35" s="72">
        <f t="shared" si="17"/>
        <v>44256</v>
      </c>
      <c r="M35" s="72">
        <f>SUM(M31:M34)</f>
        <v>102226</v>
      </c>
      <c r="N35" s="72">
        <f>SUM(N31:N34)</f>
        <v>36900</v>
      </c>
      <c r="O35" s="72">
        <f>SUM(O31:O34)</f>
        <v>-33212</v>
      </c>
      <c r="P35" s="72">
        <f t="shared" si="18"/>
        <v>105914</v>
      </c>
      <c r="R35" s="72">
        <f>SUM(R31:R34)</f>
        <v>106555</v>
      </c>
      <c r="S35" s="72">
        <f>SUM(S31:S34)</f>
        <v>38453</v>
      </c>
      <c r="T35" s="72">
        <f>SUM(T31:T34)</f>
        <v>-51576</v>
      </c>
      <c r="U35" s="72">
        <f t="shared" si="19"/>
        <v>93432</v>
      </c>
      <c r="W35" s="72">
        <f>SUM(W31:W34)</f>
        <v>11065</v>
      </c>
      <c r="X35" s="72">
        <f>SUM(X31:X34)</f>
        <v>6092</v>
      </c>
      <c r="Y35" s="72">
        <f>SUM(Y31:Y34)</f>
        <v>-28318</v>
      </c>
      <c r="Z35" s="72">
        <f t="shared" si="20"/>
        <v>-11161</v>
      </c>
    </row>
    <row r="36" spans="2:26" ht="13.5" thickTop="1" thickBot="1" x14ac:dyDescent="0.25">
      <c r="B36" s="81"/>
      <c r="C36" s="88"/>
      <c r="D36" s="88"/>
      <c r="E36" s="88"/>
      <c r="F36" s="88"/>
      <c r="H36" s="88"/>
      <c r="I36" s="88"/>
      <c r="J36" s="88"/>
      <c r="K36" s="88"/>
      <c r="M36" s="88"/>
      <c r="N36" s="88"/>
      <c r="O36" s="88"/>
      <c r="P36" s="88"/>
      <c r="R36" s="88"/>
      <c r="S36" s="88"/>
      <c r="T36" s="88"/>
      <c r="U36" s="88"/>
      <c r="W36" s="88"/>
      <c r="X36" s="88"/>
      <c r="Y36" s="88"/>
      <c r="Z36" s="88"/>
    </row>
    <row r="37" spans="2:26" ht="16.5" customHeight="1" thickTop="1" thickBot="1" x14ac:dyDescent="0.25">
      <c r="B37" s="81" t="s">
        <v>103</v>
      </c>
      <c r="C37" s="89">
        <v>483776</v>
      </c>
      <c r="D37" s="89">
        <v>123998</v>
      </c>
      <c r="E37" s="89">
        <v>14326</v>
      </c>
      <c r="F37" s="89">
        <f t="shared" ref="F37" si="24">SUM(C37:E37)</f>
        <v>622100</v>
      </c>
      <c r="H37" s="77">
        <f>C37-M37-R37-W37</f>
        <v>49307</v>
      </c>
      <c r="I37" s="77">
        <f>D37-N37-S37-X37</f>
        <v>15900</v>
      </c>
      <c r="J37" s="77">
        <f>E37-O37-T37-Y37</f>
        <v>12531</v>
      </c>
      <c r="K37" s="89">
        <f t="shared" ref="K37" si="25">SUM(H37:J37)</f>
        <v>77738</v>
      </c>
      <c r="M37" s="77">
        <v>18274</v>
      </c>
      <c r="N37" s="77">
        <v>6537</v>
      </c>
      <c r="O37" s="77">
        <v>1066</v>
      </c>
      <c r="P37" s="89">
        <f t="shared" ref="P37" si="26">SUM(M37:O37)</f>
        <v>25877</v>
      </c>
      <c r="R37" s="77">
        <v>201976</v>
      </c>
      <c r="S37" s="77">
        <v>7041</v>
      </c>
      <c r="T37" s="77">
        <v>363</v>
      </c>
      <c r="U37" s="89">
        <f t="shared" ref="U37" si="27">SUM(R37:T37)</f>
        <v>209380</v>
      </c>
      <c r="W37" s="89">
        <v>214219</v>
      </c>
      <c r="X37" s="89">
        <v>94520</v>
      </c>
      <c r="Y37" s="89">
        <v>366</v>
      </c>
      <c r="Z37" s="89">
        <f t="shared" ref="Z37" si="28">SUM(W37:Y37)</f>
        <v>309105</v>
      </c>
    </row>
    <row r="38" spans="2:26" ht="12.75" thickTop="1" x14ac:dyDescent="0.2"/>
  </sheetData>
  <mergeCells count="32">
    <mergeCell ref="H4:I4"/>
    <mergeCell ref="J4:J5"/>
    <mergeCell ref="K4:K5"/>
    <mergeCell ref="H22:I22"/>
    <mergeCell ref="J22:J23"/>
    <mergeCell ref="K22:K23"/>
    <mergeCell ref="W4:X4"/>
    <mergeCell ref="Y4:Y5"/>
    <mergeCell ref="Z4:Z5"/>
    <mergeCell ref="W22:X22"/>
    <mergeCell ref="Y22:Y23"/>
    <mergeCell ref="Z22:Z23"/>
    <mergeCell ref="R4:S4"/>
    <mergeCell ref="T4:T5"/>
    <mergeCell ref="U4:U5"/>
    <mergeCell ref="R22:S22"/>
    <mergeCell ref="T22:T23"/>
    <mergeCell ref="U22:U23"/>
    <mergeCell ref="F4:F5"/>
    <mergeCell ref="F22:F23"/>
    <mergeCell ref="B22:B23"/>
    <mergeCell ref="B4:B5"/>
    <mergeCell ref="C4:D4"/>
    <mergeCell ref="E4:E5"/>
    <mergeCell ref="C22:D22"/>
    <mergeCell ref="E22:E23"/>
    <mergeCell ref="M4:N4"/>
    <mergeCell ref="O4:O5"/>
    <mergeCell ref="P4:P5"/>
    <mergeCell ref="M22:N22"/>
    <mergeCell ref="O22:O23"/>
    <mergeCell ref="P22:P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K25"/>
  <sheetViews>
    <sheetView showGridLines="0" zoomScaleNormal="100" workbookViewId="0">
      <selection activeCell="C6" sqref="C6:H13"/>
    </sheetView>
  </sheetViews>
  <sheetFormatPr defaultRowHeight="15.75" outlineLevelCol="1" x14ac:dyDescent="0.25"/>
  <cols>
    <col min="1" max="1" width="5" style="29" customWidth="1"/>
    <col min="2" max="2" width="55.25" style="23" customWidth="1"/>
    <col min="3" max="6" width="13.125" style="29" customWidth="1"/>
    <col min="7" max="7" width="15.25" style="29" customWidth="1"/>
    <col min="8" max="8" width="17.625" style="29" customWidth="1"/>
    <col min="9" max="9" width="3.625" style="29" customWidth="1"/>
    <col min="10" max="13" width="13.125" style="29" hidden="1" customWidth="1" outlineLevel="1"/>
    <col min="14" max="14" width="15.25" style="29" hidden="1" customWidth="1" outlineLevel="1"/>
    <col min="15" max="15" width="17.625" style="29" hidden="1" customWidth="1" outlineLevel="1"/>
    <col min="16" max="16" width="3.625" style="29" hidden="1" customWidth="1" outlineLevel="1"/>
    <col min="17" max="20" width="13.125" style="29" hidden="1" customWidth="1" outlineLevel="1"/>
    <col min="21" max="21" width="17.125" style="29" hidden="1" customWidth="1" outlineLevel="1"/>
    <col min="22" max="22" width="17.625" style="29" hidden="1" customWidth="1" outlineLevel="1"/>
    <col min="23" max="23" width="3.625" style="29" hidden="1" customWidth="1" outlineLevel="1"/>
    <col min="24" max="27" width="13.125" style="29" hidden="1" customWidth="1" outlineLevel="1"/>
    <col min="28" max="28" width="15.125" style="29" hidden="1" customWidth="1" outlineLevel="1"/>
    <col min="29" max="29" width="17.625" style="29" hidden="1" customWidth="1" outlineLevel="1"/>
    <col min="30" max="30" width="3.625" hidden="1" customWidth="1" outlineLevel="1"/>
    <col min="31" max="34" width="13.125" style="29" hidden="1" customWidth="1" outlineLevel="1"/>
    <col min="35" max="35" width="15.125" style="29" hidden="1" customWidth="1" outlineLevel="1"/>
    <col min="36" max="36" width="17.625" style="29" hidden="1" customWidth="1" outlineLevel="1"/>
    <col min="37" max="37" width="9" collapsed="1"/>
  </cols>
  <sheetData>
    <row r="1" spans="1:36" x14ac:dyDescent="0.25">
      <c r="A1" s="107" t="s">
        <v>9</v>
      </c>
    </row>
    <row r="2" spans="1:36" x14ac:dyDescent="0.25">
      <c r="A2" s="108"/>
    </row>
    <row r="3" spans="1:36" ht="18.75" thickBot="1" x14ac:dyDescent="0.3">
      <c r="A3" s="108"/>
      <c r="B3" s="15" t="s">
        <v>185</v>
      </c>
    </row>
    <row r="4" spans="1:36" ht="17.25" customHeight="1" thickTop="1" thickBot="1" x14ac:dyDescent="0.3">
      <c r="B4" s="242"/>
      <c r="C4" s="244" t="s">
        <v>185</v>
      </c>
      <c r="D4" s="245"/>
      <c r="E4" s="245"/>
      <c r="F4" s="256"/>
      <c r="G4" s="257" t="s">
        <v>186</v>
      </c>
      <c r="H4" s="259" t="s">
        <v>293</v>
      </c>
      <c r="J4" s="245" t="s">
        <v>185</v>
      </c>
      <c r="K4" s="245"/>
      <c r="L4" s="245"/>
      <c r="M4" s="256"/>
      <c r="N4" s="257" t="s">
        <v>186</v>
      </c>
      <c r="O4" s="259" t="s">
        <v>295</v>
      </c>
      <c r="Q4" s="245" t="s">
        <v>185</v>
      </c>
      <c r="R4" s="245"/>
      <c r="S4" s="245"/>
      <c r="T4" s="256"/>
      <c r="U4" s="257" t="s">
        <v>186</v>
      </c>
      <c r="V4" s="259" t="s">
        <v>262</v>
      </c>
      <c r="X4" s="245" t="s">
        <v>185</v>
      </c>
      <c r="Y4" s="245"/>
      <c r="Z4" s="245"/>
      <c r="AA4" s="256"/>
      <c r="AB4" s="257" t="s">
        <v>186</v>
      </c>
      <c r="AC4" s="259" t="s">
        <v>233</v>
      </c>
      <c r="AE4" s="245" t="s">
        <v>185</v>
      </c>
      <c r="AF4" s="245"/>
      <c r="AG4" s="245"/>
      <c r="AH4" s="256"/>
      <c r="AI4" s="257" t="s">
        <v>186</v>
      </c>
      <c r="AJ4" s="259" t="s">
        <v>200</v>
      </c>
    </row>
    <row r="5" spans="1:36" ht="30" customHeight="1" thickTop="1" thickBot="1" x14ac:dyDescent="0.3">
      <c r="B5" s="243"/>
      <c r="C5" s="153" t="s">
        <v>104</v>
      </c>
      <c r="D5" s="153" t="s">
        <v>105</v>
      </c>
      <c r="E5" s="153" t="s">
        <v>106</v>
      </c>
      <c r="F5" s="153" t="s">
        <v>107</v>
      </c>
      <c r="G5" s="258"/>
      <c r="H5" s="260"/>
      <c r="J5" s="194" t="s">
        <v>104</v>
      </c>
      <c r="K5" s="194" t="s">
        <v>105</v>
      </c>
      <c r="L5" s="194" t="s">
        <v>106</v>
      </c>
      <c r="M5" s="194" t="s">
        <v>107</v>
      </c>
      <c r="N5" s="258"/>
      <c r="O5" s="260"/>
      <c r="Q5" s="177" t="s">
        <v>104</v>
      </c>
      <c r="R5" s="177" t="s">
        <v>105</v>
      </c>
      <c r="S5" s="177" t="s">
        <v>106</v>
      </c>
      <c r="T5" s="177" t="s">
        <v>107</v>
      </c>
      <c r="U5" s="258"/>
      <c r="V5" s="260"/>
      <c r="X5" s="166" t="s">
        <v>104</v>
      </c>
      <c r="Y5" s="166" t="s">
        <v>105</v>
      </c>
      <c r="Z5" s="166" t="s">
        <v>106</v>
      </c>
      <c r="AA5" s="166" t="s">
        <v>107</v>
      </c>
      <c r="AB5" s="258"/>
      <c r="AC5" s="260"/>
      <c r="AE5" s="166" t="s">
        <v>104</v>
      </c>
      <c r="AF5" s="166" t="s">
        <v>105</v>
      </c>
      <c r="AG5" s="166" t="s">
        <v>106</v>
      </c>
      <c r="AH5" s="166" t="s">
        <v>107</v>
      </c>
      <c r="AI5" s="258"/>
      <c r="AJ5" s="260"/>
    </row>
    <row r="6" spans="1:36" ht="16.5" thickTop="1" x14ac:dyDescent="0.25">
      <c r="B6" s="86" t="s">
        <v>143</v>
      </c>
      <c r="C6" s="87">
        <f>SUM(C7:C8)</f>
        <v>900020</v>
      </c>
      <c r="D6" s="87">
        <f t="shared" ref="D6:G6" si="0">SUM(D7:D8)</f>
        <v>321446</v>
      </c>
      <c r="E6" s="87">
        <f t="shared" si="0"/>
        <v>121807</v>
      </c>
      <c r="F6" s="87">
        <f t="shared" si="0"/>
        <v>100985</v>
      </c>
      <c r="G6" s="87">
        <f t="shared" si="0"/>
        <v>-4230</v>
      </c>
      <c r="H6" s="87">
        <f t="shared" ref="H6:H12" si="1">SUM(C6:G6)</f>
        <v>1440028</v>
      </c>
      <c r="I6" s="130"/>
      <c r="J6" s="87">
        <f>SUM(J7:J8)</f>
        <v>227103</v>
      </c>
      <c r="K6" s="87">
        <f t="shared" ref="K6:N6" si="2">SUM(K7:K8)</f>
        <v>75508</v>
      </c>
      <c r="L6" s="87">
        <f t="shared" si="2"/>
        <v>30158</v>
      </c>
      <c r="M6" s="87">
        <f t="shared" si="2"/>
        <v>28672</v>
      </c>
      <c r="N6" s="87">
        <f t="shared" si="2"/>
        <v>-3418</v>
      </c>
      <c r="O6" s="87">
        <f t="shared" ref="O6:O13" si="3">SUM(J6:N6)</f>
        <v>358023</v>
      </c>
      <c r="P6" s="130"/>
      <c r="Q6" s="87">
        <f>SUM(Q7:Q8)</f>
        <v>243317</v>
      </c>
      <c r="R6" s="87">
        <f t="shared" ref="R6:U6" si="4">SUM(R7:R8)</f>
        <v>87074</v>
      </c>
      <c r="S6" s="87">
        <f t="shared" si="4"/>
        <v>34935</v>
      </c>
      <c r="T6" s="87">
        <f t="shared" si="4"/>
        <v>26670</v>
      </c>
      <c r="U6" s="87">
        <f t="shared" si="4"/>
        <v>-303</v>
      </c>
      <c r="V6" s="87">
        <f t="shared" ref="V6:V13" si="5">SUM(Q6:U6)</f>
        <v>391693</v>
      </c>
      <c r="W6" s="130"/>
      <c r="X6" s="87">
        <f>SUM(X7:X8)</f>
        <v>257675</v>
      </c>
      <c r="Y6" s="87">
        <f t="shared" ref="Y6:AB6" si="6">SUM(Y7:Y8)</f>
        <v>98584</v>
      </c>
      <c r="Z6" s="87">
        <f t="shared" si="6"/>
        <v>36453</v>
      </c>
      <c r="AA6" s="87">
        <f t="shared" si="6"/>
        <v>26428</v>
      </c>
      <c r="AB6" s="87">
        <f t="shared" si="6"/>
        <v>-293</v>
      </c>
      <c r="AC6" s="87">
        <f t="shared" ref="AC6:AC13" si="7">SUM(X6:AB6)</f>
        <v>418847</v>
      </c>
      <c r="AE6" s="87">
        <f>SUM(AE7:AE8)</f>
        <v>171925</v>
      </c>
      <c r="AF6" s="87">
        <f t="shared" ref="AF6:AI6" si="8">SUM(AF7:AF8)</f>
        <v>60280</v>
      </c>
      <c r="AG6" s="87">
        <f t="shared" si="8"/>
        <v>20261</v>
      </c>
      <c r="AH6" s="87">
        <f t="shared" si="8"/>
        <v>19215</v>
      </c>
      <c r="AI6" s="87">
        <f t="shared" si="8"/>
        <v>-216</v>
      </c>
      <c r="AJ6" s="87">
        <f t="shared" ref="AJ6:AJ13" si="9">SUM(AE6:AI6)</f>
        <v>271465</v>
      </c>
    </row>
    <row r="7" spans="1:36" ht="16.5" thickBot="1" x14ac:dyDescent="0.3">
      <c r="B7" s="81" t="s">
        <v>98</v>
      </c>
      <c r="C7" s="77">
        <v>898064</v>
      </c>
      <c r="D7" s="77">
        <v>321434</v>
      </c>
      <c r="E7" s="77">
        <v>121807</v>
      </c>
      <c r="F7" s="77">
        <v>98723</v>
      </c>
      <c r="G7" s="77">
        <v>0</v>
      </c>
      <c r="H7" s="77">
        <f t="shared" si="1"/>
        <v>1440028</v>
      </c>
      <c r="I7" s="109"/>
      <c r="J7" s="77">
        <f>C7-Q7-X7-AE7</f>
        <v>225959</v>
      </c>
      <c r="K7" s="77">
        <f t="shared" ref="K7:N11" si="10">D7-R7-Y7-AF7</f>
        <v>75496</v>
      </c>
      <c r="L7" s="77">
        <f t="shared" si="10"/>
        <v>30158</v>
      </c>
      <c r="M7" s="77">
        <f t="shared" si="10"/>
        <v>26410</v>
      </c>
      <c r="N7" s="77">
        <f t="shared" si="10"/>
        <v>0</v>
      </c>
      <c r="O7" s="77">
        <f t="shared" si="3"/>
        <v>358023</v>
      </c>
      <c r="P7" s="109"/>
      <c r="Q7" s="77">
        <v>243014</v>
      </c>
      <c r="R7" s="77">
        <v>87074</v>
      </c>
      <c r="S7" s="77">
        <v>34935</v>
      </c>
      <c r="T7" s="77">
        <v>26670</v>
      </c>
      <c r="U7" s="77">
        <v>0</v>
      </c>
      <c r="V7" s="77">
        <f t="shared" si="5"/>
        <v>391693</v>
      </c>
      <c r="W7" s="109"/>
      <c r="X7" s="77">
        <v>257382</v>
      </c>
      <c r="Y7" s="77">
        <v>98584</v>
      </c>
      <c r="Z7" s="77">
        <v>36453</v>
      </c>
      <c r="AA7" s="77">
        <v>26428</v>
      </c>
      <c r="AB7" s="77">
        <v>0</v>
      </c>
      <c r="AC7" s="77">
        <f t="shared" si="7"/>
        <v>418847</v>
      </c>
      <c r="AE7" s="77">
        <v>171709</v>
      </c>
      <c r="AF7" s="77">
        <v>60280</v>
      </c>
      <c r="AG7" s="77">
        <v>20261</v>
      </c>
      <c r="AH7" s="77">
        <v>19215</v>
      </c>
      <c r="AI7" s="77">
        <v>0</v>
      </c>
      <c r="AJ7" s="77">
        <f t="shared" si="9"/>
        <v>271465</v>
      </c>
    </row>
    <row r="8" spans="1:36" ht="17.25" thickTop="1" thickBot="1" x14ac:dyDescent="0.3">
      <c r="B8" s="81" t="s">
        <v>274</v>
      </c>
      <c r="C8" s="77">
        <v>1956</v>
      </c>
      <c r="D8" s="77">
        <v>12</v>
      </c>
      <c r="E8" s="77">
        <v>0</v>
      </c>
      <c r="F8" s="77">
        <v>2262</v>
      </c>
      <c r="G8" s="77">
        <v>-4230</v>
      </c>
      <c r="H8" s="77">
        <f t="shared" si="1"/>
        <v>0</v>
      </c>
      <c r="I8" s="109"/>
      <c r="J8" s="77">
        <f>C8-Q8-X8-AE8</f>
        <v>1144</v>
      </c>
      <c r="K8" s="77">
        <f t="shared" si="10"/>
        <v>12</v>
      </c>
      <c r="L8" s="77">
        <f t="shared" si="10"/>
        <v>0</v>
      </c>
      <c r="M8" s="77">
        <f t="shared" si="10"/>
        <v>2262</v>
      </c>
      <c r="N8" s="77">
        <f t="shared" si="10"/>
        <v>-3418</v>
      </c>
      <c r="O8" s="77">
        <f t="shared" si="3"/>
        <v>0</v>
      </c>
      <c r="P8" s="109"/>
      <c r="Q8" s="77">
        <v>303</v>
      </c>
      <c r="R8" s="77">
        <v>0</v>
      </c>
      <c r="S8" s="77">
        <v>0</v>
      </c>
      <c r="T8" s="77">
        <v>0</v>
      </c>
      <c r="U8" s="77">
        <v>-303</v>
      </c>
      <c r="V8" s="77">
        <f t="shared" si="5"/>
        <v>0</v>
      </c>
      <c r="W8" s="109"/>
      <c r="X8" s="77">
        <v>293</v>
      </c>
      <c r="Y8" s="77">
        <v>0</v>
      </c>
      <c r="Z8" s="77">
        <v>0</v>
      </c>
      <c r="AA8" s="77">
        <v>0</v>
      </c>
      <c r="AB8" s="77">
        <v>-293</v>
      </c>
      <c r="AC8" s="77">
        <f t="shared" si="7"/>
        <v>0</v>
      </c>
      <c r="AE8" s="77">
        <v>216</v>
      </c>
      <c r="AF8" s="77">
        <v>0</v>
      </c>
      <c r="AG8" s="77">
        <v>0</v>
      </c>
      <c r="AH8" s="77">
        <v>0</v>
      </c>
      <c r="AI8" s="77">
        <v>-216</v>
      </c>
      <c r="AJ8" s="77">
        <f t="shared" si="9"/>
        <v>0</v>
      </c>
    </row>
    <row r="9" spans="1:36" ht="17.25" thickTop="1" thickBot="1" x14ac:dyDescent="0.3">
      <c r="B9" s="78" t="s">
        <v>99</v>
      </c>
      <c r="C9" s="72">
        <v>309972</v>
      </c>
      <c r="D9" s="72">
        <v>134453</v>
      </c>
      <c r="E9" s="72">
        <v>55365</v>
      </c>
      <c r="F9" s="72">
        <v>37269</v>
      </c>
      <c r="G9" s="72">
        <v>13</v>
      </c>
      <c r="H9" s="72">
        <f t="shared" si="1"/>
        <v>537072</v>
      </c>
      <c r="I9" s="130"/>
      <c r="J9" s="72">
        <f>C9-Q9-X9-AE9</f>
        <v>80640</v>
      </c>
      <c r="K9" s="72">
        <f t="shared" si="10"/>
        <v>31792</v>
      </c>
      <c r="L9" s="72">
        <f t="shared" si="10"/>
        <v>13932</v>
      </c>
      <c r="M9" s="72">
        <f t="shared" si="10"/>
        <v>10421</v>
      </c>
      <c r="N9" s="72">
        <f t="shared" si="10"/>
        <v>16</v>
      </c>
      <c r="O9" s="72">
        <f t="shared" si="3"/>
        <v>136801</v>
      </c>
      <c r="P9" s="130"/>
      <c r="Q9" s="72">
        <v>94885</v>
      </c>
      <c r="R9" s="72">
        <v>44855</v>
      </c>
      <c r="S9" s="72">
        <v>17719</v>
      </c>
      <c r="T9" s="72">
        <v>9725</v>
      </c>
      <c r="U9" s="72">
        <v>0</v>
      </c>
      <c r="V9" s="72">
        <f t="shared" si="5"/>
        <v>167184</v>
      </c>
      <c r="W9" s="130"/>
      <c r="X9" s="72">
        <v>104201</v>
      </c>
      <c r="Y9" s="72">
        <v>45311</v>
      </c>
      <c r="Z9" s="72">
        <v>18887</v>
      </c>
      <c r="AA9" s="72">
        <v>10981</v>
      </c>
      <c r="AB9" s="72">
        <v>-1</v>
      </c>
      <c r="AC9" s="72">
        <f t="shared" si="7"/>
        <v>179379</v>
      </c>
      <c r="AE9" s="72">
        <v>30246</v>
      </c>
      <c r="AF9" s="72">
        <v>12495</v>
      </c>
      <c r="AG9" s="72">
        <v>4827</v>
      </c>
      <c r="AH9" s="72">
        <v>6142</v>
      </c>
      <c r="AI9" s="72">
        <v>-2</v>
      </c>
      <c r="AJ9" s="72">
        <f t="shared" si="9"/>
        <v>53708</v>
      </c>
    </row>
    <row r="10" spans="1:36" ht="17.25" thickTop="1" thickBot="1" x14ac:dyDescent="0.3">
      <c r="B10" s="78" t="s">
        <v>38</v>
      </c>
      <c r="C10" s="72">
        <v>302376</v>
      </c>
      <c r="D10" s="72">
        <v>117041</v>
      </c>
      <c r="E10" s="72">
        <v>41042</v>
      </c>
      <c r="F10" s="72">
        <v>18876</v>
      </c>
      <c r="G10" s="72">
        <v>13</v>
      </c>
      <c r="H10" s="72">
        <f t="shared" si="1"/>
        <v>479348</v>
      </c>
      <c r="I10" s="130"/>
      <c r="J10" s="72">
        <f>C10-Q10-X10-AE10</f>
        <v>78723</v>
      </c>
      <c r="K10" s="72">
        <f t="shared" si="10"/>
        <v>27333</v>
      </c>
      <c r="L10" s="72">
        <f t="shared" si="10"/>
        <v>9943</v>
      </c>
      <c r="M10" s="72">
        <f t="shared" si="10"/>
        <v>5343</v>
      </c>
      <c r="N10" s="72">
        <f t="shared" si="10"/>
        <v>16</v>
      </c>
      <c r="O10" s="72">
        <f t="shared" si="3"/>
        <v>121358</v>
      </c>
      <c r="P10" s="130"/>
      <c r="Q10" s="72">
        <v>92961</v>
      </c>
      <c r="R10" s="72">
        <v>40549</v>
      </c>
      <c r="S10" s="72">
        <v>14375</v>
      </c>
      <c r="T10" s="72">
        <v>5300</v>
      </c>
      <c r="U10" s="72">
        <v>0</v>
      </c>
      <c r="V10" s="72">
        <f t="shared" si="5"/>
        <v>153185</v>
      </c>
      <c r="W10" s="130"/>
      <c r="X10" s="72">
        <v>102305</v>
      </c>
      <c r="Y10" s="72">
        <v>40715</v>
      </c>
      <c r="Z10" s="72">
        <v>15306</v>
      </c>
      <c r="AA10" s="72">
        <v>6093</v>
      </c>
      <c r="AB10" s="72">
        <v>-1</v>
      </c>
      <c r="AC10" s="72">
        <f t="shared" si="7"/>
        <v>164418</v>
      </c>
      <c r="AE10" s="72">
        <v>28387</v>
      </c>
      <c r="AF10" s="72">
        <v>8444</v>
      </c>
      <c r="AG10" s="72">
        <v>1418</v>
      </c>
      <c r="AH10" s="72">
        <v>2140</v>
      </c>
      <c r="AI10" s="72">
        <v>-2</v>
      </c>
      <c r="AJ10" s="72">
        <f t="shared" si="9"/>
        <v>40387</v>
      </c>
    </row>
    <row r="11" spans="1:36" ht="17.25" thickTop="1" thickBot="1" x14ac:dyDescent="0.3">
      <c r="B11" s="81" t="s">
        <v>14</v>
      </c>
      <c r="C11" s="77">
        <v>-127147</v>
      </c>
      <c r="D11" s="77">
        <v>-26897</v>
      </c>
      <c r="E11" s="77">
        <v>-12505</v>
      </c>
      <c r="F11" s="77">
        <v>-4051</v>
      </c>
      <c r="G11" s="27">
        <v>0</v>
      </c>
      <c r="H11" s="77">
        <f t="shared" si="1"/>
        <v>-170600</v>
      </c>
      <c r="I11" s="130"/>
      <c r="J11" s="77">
        <f>C11-Q11-X11-AE11</f>
        <v>-32890</v>
      </c>
      <c r="K11" s="77">
        <f t="shared" si="10"/>
        <v>-7674</v>
      </c>
      <c r="L11" s="77">
        <f t="shared" si="10"/>
        <v>-3168</v>
      </c>
      <c r="M11" s="77">
        <f t="shared" si="10"/>
        <v>-1941</v>
      </c>
      <c r="N11" s="77">
        <f t="shared" si="10"/>
        <v>0</v>
      </c>
      <c r="O11" s="77">
        <f t="shared" si="3"/>
        <v>-45673</v>
      </c>
      <c r="P11" s="130"/>
      <c r="Q11" s="77">
        <v>-31646</v>
      </c>
      <c r="R11" s="77">
        <v>-6563</v>
      </c>
      <c r="S11" s="77">
        <v>-3026</v>
      </c>
      <c r="T11" s="77">
        <v>-1370</v>
      </c>
      <c r="U11" s="77">
        <v>0</v>
      </c>
      <c r="V11" s="77">
        <f t="shared" si="5"/>
        <v>-42605</v>
      </c>
      <c r="W11" s="130"/>
      <c r="X11" s="77">
        <v>-30773</v>
      </c>
      <c r="Y11" s="77">
        <v>-6086</v>
      </c>
      <c r="Z11" s="77">
        <v>-3163</v>
      </c>
      <c r="AA11" s="77">
        <v>-384</v>
      </c>
      <c r="AB11" s="77">
        <v>0</v>
      </c>
      <c r="AC11" s="77">
        <f t="shared" si="7"/>
        <v>-40406</v>
      </c>
      <c r="AE11" s="77">
        <v>-31838</v>
      </c>
      <c r="AF11" s="77">
        <v>-6574</v>
      </c>
      <c r="AG11" s="77">
        <v>-3148</v>
      </c>
      <c r="AH11" s="77">
        <v>-356</v>
      </c>
      <c r="AI11" s="27">
        <v>0</v>
      </c>
      <c r="AJ11" s="77">
        <f t="shared" si="9"/>
        <v>-41916</v>
      </c>
    </row>
    <row r="12" spans="1:36" ht="17.25" thickTop="1" thickBot="1" x14ac:dyDescent="0.3">
      <c r="B12" s="78" t="s">
        <v>100</v>
      </c>
      <c r="C12" s="72">
        <f>SUM(C10:C11)</f>
        <v>175229</v>
      </c>
      <c r="D12" s="72">
        <f>SUM(D10:D11)</f>
        <v>90144</v>
      </c>
      <c r="E12" s="72">
        <f>SUM(E10:E11)</f>
        <v>28537</v>
      </c>
      <c r="F12" s="72">
        <f>SUM(F10:F11)</f>
        <v>14825</v>
      </c>
      <c r="G12" s="72">
        <f>SUM(G10:G11)</f>
        <v>13</v>
      </c>
      <c r="H12" s="72">
        <f t="shared" si="1"/>
        <v>308748</v>
      </c>
      <c r="I12" s="130"/>
      <c r="J12" s="72">
        <f>SUM(J10:J11)</f>
        <v>45833</v>
      </c>
      <c r="K12" s="72">
        <f>SUM(K10:K11)</f>
        <v>19659</v>
      </c>
      <c r="L12" s="72">
        <f>SUM(L10:L11)</f>
        <v>6775</v>
      </c>
      <c r="M12" s="72">
        <f>SUM(M10:M11)</f>
        <v>3402</v>
      </c>
      <c r="N12" s="72">
        <f>SUM(N10:N11)</f>
        <v>16</v>
      </c>
      <c r="O12" s="72">
        <f t="shared" si="3"/>
        <v>75685</v>
      </c>
      <c r="P12" s="130"/>
      <c r="Q12" s="72">
        <f>SUM(Q10:Q11)</f>
        <v>61315</v>
      </c>
      <c r="R12" s="72">
        <f>SUM(R10:R11)</f>
        <v>33986</v>
      </c>
      <c r="S12" s="72">
        <f>SUM(S10:S11)</f>
        <v>11349</v>
      </c>
      <c r="T12" s="72">
        <f>SUM(T10:T11)</f>
        <v>3930</v>
      </c>
      <c r="U12" s="72">
        <f>SUM(U10:U11)</f>
        <v>0</v>
      </c>
      <c r="V12" s="72">
        <f t="shared" si="5"/>
        <v>110580</v>
      </c>
      <c r="W12" s="130"/>
      <c r="X12" s="72">
        <f>SUM(X10:X11)</f>
        <v>71532</v>
      </c>
      <c r="Y12" s="72">
        <f>SUM(Y10:Y11)</f>
        <v>34629</v>
      </c>
      <c r="Z12" s="72">
        <f>SUM(Z10:Z11)</f>
        <v>12143</v>
      </c>
      <c r="AA12" s="72">
        <f>SUM(AA10:AA11)</f>
        <v>5709</v>
      </c>
      <c r="AB12" s="72">
        <f>SUM(AB10:AB11)</f>
        <v>-1</v>
      </c>
      <c r="AC12" s="72">
        <f t="shared" si="7"/>
        <v>124012</v>
      </c>
      <c r="AE12" s="72">
        <f>SUM(AE10:AE11)</f>
        <v>-3451</v>
      </c>
      <c r="AF12" s="72">
        <f>SUM(AF10:AF11)</f>
        <v>1870</v>
      </c>
      <c r="AG12" s="72">
        <f>SUM(AG10:AG11)</f>
        <v>-1730</v>
      </c>
      <c r="AH12" s="72">
        <f>SUM(AH10:AH11)</f>
        <v>1784</v>
      </c>
      <c r="AI12" s="72">
        <f>SUM(AI10:AI11)</f>
        <v>-2</v>
      </c>
      <c r="AJ12" s="72">
        <f t="shared" si="9"/>
        <v>-1529</v>
      </c>
    </row>
    <row r="13" spans="1:36" ht="17.25" thickTop="1" thickBot="1" x14ac:dyDescent="0.3">
      <c r="B13" s="81" t="s">
        <v>103</v>
      </c>
      <c r="C13" s="165">
        <v>192639</v>
      </c>
      <c r="D13" s="165">
        <v>55142</v>
      </c>
      <c r="E13" s="165">
        <v>5649</v>
      </c>
      <c r="F13" s="165">
        <v>97067</v>
      </c>
      <c r="G13" s="165">
        <v>0</v>
      </c>
      <c r="H13" s="165">
        <f t="shared" ref="H13" si="11">SUM(C13:G13)</f>
        <v>350497</v>
      </c>
      <c r="I13" s="130"/>
      <c r="J13" s="77">
        <f>C13-Q13-X13-AE13</f>
        <v>93930</v>
      </c>
      <c r="K13" s="77">
        <f t="shared" ref="K13:N13" si="12">D13-R13-Y13-AF13</f>
        <v>20538</v>
      </c>
      <c r="L13" s="77">
        <f t="shared" si="12"/>
        <v>1966</v>
      </c>
      <c r="M13" s="77">
        <f t="shared" si="12"/>
        <v>9959</v>
      </c>
      <c r="N13" s="77">
        <f t="shared" si="12"/>
        <v>0</v>
      </c>
      <c r="O13" s="77">
        <f t="shared" si="3"/>
        <v>126393</v>
      </c>
      <c r="P13" s="130"/>
      <c r="Q13" s="77">
        <v>35481</v>
      </c>
      <c r="R13" s="77">
        <v>11173</v>
      </c>
      <c r="S13" s="77">
        <v>1185</v>
      </c>
      <c r="T13" s="77">
        <v>82721</v>
      </c>
      <c r="U13" s="77">
        <v>0</v>
      </c>
      <c r="V13" s="165">
        <f t="shared" si="5"/>
        <v>130560</v>
      </c>
      <c r="W13" s="130"/>
      <c r="X13" s="77">
        <v>32860</v>
      </c>
      <c r="Y13" s="77">
        <v>13305</v>
      </c>
      <c r="Z13" s="77">
        <v>2367</v>
      </c>
      <c r="AA13" s="77">
        <v>4266</v>
      </c>
      <c r="AB13" s="77">
        <v>0</v>
      </c>
      <c r="AC13" s="165">
        <f t="shared" si="7"/>
        <v>52798</v>
      </c>
      <c r="AE13" s="165">
        <v>30368</v>
      </c>
      <c r="AF13" s="165">
        <v>10126</v>
      </c>
      <c r="AG13" s="165">
        <v>131</v>
      </c>
      <c r="AH13" s="165">
        <v>121</v>
      </c>
      <c r="AI13" s="165">
        <v>0</v>
      </c>
      <c r="AJ13" s="165">
        <f t="shared" si="9"/>
        <v>40746</v>
      </c>
    </row>
    <row r="14" spans="1:36" ht="17.25" thickTop="1" thickBot="1" x14ac:dyDescent="0.3">
      <c r="B14" s="90"/>
      <c r="I14" s="109"/>
      <c r="P14" s="109"/>
      <c r="W14" s="109"/>
    </row>
    <row r="15" spans="1:36" ht="17.25" customHeight="1" thickTop="1" thickBot="1" x14ac:dyDescent="0.3">
      <c r="B15" s="242"/>
      <c r="C15" s="244" t="s">
        <v>185</v>
      </c>
      <c r="D15" s="245"/>
      <c r="E15" s="245"/>
      <c r="F15" s="256"/>
      <c r="G15" s="257" t="s">
        <v>186</v>
      </c>
      <c r="H15" s="259" t="s">
        <v>294</v>
      </c>
      <c r="I15" s="109"/>
      <c r="J15" s="245" t="s">
        <v>185</v>
      </c>
      <c r="K15" s="245"/>
      <c r="L15" s="245"/>
      <c r="M15" s="256"/>
      <c r="N15" s="257" t="s">
        <v>186</v>
      </c>
      <c r="O15" s="259" t="s">
        <v>296</v>
      </c>
      <c r="P15" s="109"/>
      <c r="Q15" s="245" t="s">
        <v>185</v>
      </c>
      <c r="R15" s="245"/>
      <c r="S15" s="245"/>
      <c r="T15" s="256"/>
      <c r="U15" s="257" t="s">
        <v>186</v>
      </c>
      <c r="V15" s="259" t="s">
        <v>261</v>
      </c>
      <c r="W15" s="109"/>
      <c r="X15" s="245" t="s">
        <v>185</v>
      </c>
      <c r="Y15" s="245"/>
      <c r="Z15" s="245"/>
      <c r="AA15" s="256"/>
      <c r="AB15" s="257" t="s">
        <v>186</v>
      </c>
      <c r="AC15" s="259" t="s">
        <v>234</v>
      </c>
      <c r="AE15" s="245" t="s">
        <v>185</v>
      </c>
      <c r="AF15" s="245"/>
      <c r="AG15" s="245"/>
      <c r="AH15" s="256"/>
      <c r="AI15" s="257" t="s">
        <v>186</v>
      </c>
      <c r="AJ15" s="259" t="s">
        <v>179</v>
      </c>
    </row>
    <row r="16" spans="1:36" ht="34.5" customHeight="1" thickTop="1" thickBot="1" x14ac:dyDescent="0.3">
      <c r="B16" s="243"/>
      <c r="C16" s="153" t="s">
        <v>104</v>
      </c>
      <c r="D16" s="153" t="s">
        <v>105</v>
      </c>
      <c r="E16" s="153" t="s">
        <v>106</v>
      </c>
      <c r="F16" s="153" t="s">
        <v>107</v>
      </c>
      <c r="G16" s="258"/>
      <c r="H16" s="260"/>
      <c r="I16" s="109"/>
      <c r="J16" s="194" t="s">
        <v>104</v>
      </c>
      <c r="K16" s="194" t="s">
        <v>105</v>
      </c>
      <c r="L16" s="194" t="s">
        <v>106</v>
      </c>
      <c r="M16" s="194" t="s">
        <v>107</v>
      </c>
      <c r="N16" s="258"/>
      <c r="O16" s="260"/>
      <c r="P16" s="109"/>
      <c r="Q16" s="177" t="s">
        <v>104</v>
      </c>
      <c r="R16" s="177" t="s">
        <v>105</v>
      </c>
      <c r="S16" s="177" t="s">
        <v>106</v>
      </c>
      <c r="T16" s="177" t="s">
        <v>107</v>
      </c>
      <c r="U16" s="258"/>
      <c r="V16" s="260"/>
      <c r="W16" s="109"/>
      <c r="X16" s="166" t="s">
        <v>104</v>
      </c>
      <c r="Y16" s="166" t="s">
        <v>105</v>
      </c>
      <c r="Z16" s="166" t="s">
        <v>106</v>
      </c>
      <c r="AA16" s="166" t="s">
        <v>107</v>
      </c>
      <c r="AB16" s="258"/>
      <c r="AC16" s="260"/>
      <c r="AE16" s="166" t="s">
        <v>104</v>
      </c>
      <c r="AF16" s="166" t="s">
        <v>105</v>
      </c>
      <c r="AG16" s="166" t="s">
        <v>106</v>
      </c>
      <c r="AH16" s="166" t="s">
        <v>107</v>
      </c>
      <c r="AI16" s="258"/>
      <c r="AJ16" s="260"/>
    </row>
    <row r="17" spans="2:36" ht="16.5" thickTop="1" x14ac:dyDescent="0.25">
      <c r="B17" s="86" t="s">
        <v>97</v>
      </c>
      <c r="C17" s="87">
        <f>SUM(C18:C19)</f>
        <v>888157</v>
      </c>
      <c r="D17" s="87">
        <f t="shared" ref="D17:G17" si="13">SUM(D18:D19)</f>
        <v>356268</v>
      </c>
      <c r="E17" s="87">
        <f t="shared" si="13"/>
        <v>122139</v>
      </c>
      <c r="F17" s="87">
        <f t="shared" si="13"/>
        <v>93687</v>
      </c>
      <c r="G17" s="87">
        <f t="shared" si="13"/>
        <v>-2178</v>
      </c>
      <c r="H17" s="87">
        <f t="shared" ref="H17:H22" si="14">SUM(C17:G17)</f>
        <v>1458073</v>
      </c>
      <c r="I17" s="130"/>
      <c r="J17" s="87">
        <f>SUM(J18:J19)</f>
        <v>215761</v>
      </c>
      <c r="K17" s="87">
        <f t="shared" ref="K17:N17" si="15">SUM(K18:K19)</f>
        <v>86407</v>
      </c>
      <c r="L17" s="87">
        <f t="shared" si="15"/>
        <v>30849</v>
      </c>
      <c r="M17" s="87">
        <f t="shared" si="15"/>
        <v>25100</v>
      </c>
      <c r="N17" s="87">
        <f t="shared" si="15"/>
        <v>-1498</v>
      </c>
      <c r="O17" s="87">
        <f t="shared" ref="O17:O24" si="16">SUM(J17:N17)</f>
        <v>356619</v>
      </c>
      <c r="P17" s="130"/>
      <c r="Q17" s="87">
        <f>SUM(Q18:Q19)</f>
        <v>250315</v>
      </c>
      <c r="R17" s="87">
        <f t="shared" ref="R17:U17" si="17">SUM(R18:R19)</f>
        <v>111349</v>
      </c>
      <c r="S17" s="87">
        <f t="shared" si="17"/>
        <v>36077</v>
      </c>
      <c r="T17" s="87">
        <f t="shared" si="17"/>
        <v>24440</v>
      </c>
      <c r="U17" s="87">
        <f t="shared" si="17"/>
        <v>-257</v>
      </c>
      <c r="V17" s="87">
        <f t="shared" ref="V17:V24" si="18">SUM(Q17:U17)</f>
        <v>421924</v>
      </c>
      <c r="W17" s="130"/>
      <c r="X17" s="87">
        <f>SUM(X18:X19)</f>
        <v>247980</v>
      </c>
      <c r="Y17" s="87">
        <f t="shared" ref="Y17:AB17" si="19">SUM(Y18:Y19)</f>
        <v>104390</v>
      </c>
      <c r="Z17" s="87">
        <f t="shared" si="19"/>
        <v>36521</v>
      </c>
      <c r="AA17" s="87">
        <f t="shared" si="19"/>
        <v>24939</v>
      </c>
      <c r="AB17" s="87">
        <f t="shared" si="19"/>
        <v>-251</v>
      </c>
      <c r="AC17" s="87">
        <f t="shared" ref="AC17:AC23" si="20">SUM(X17:AB17)</f>
        <v>413579</v>
      </c>
      <c r="AE17" s="87">
        <f>SUM(AE18:AE19)</f>
        <v>174101</v>
      </c>
      <c r="AF17" s="87">
        <f t="shared" ref="AF17:AI17" si="21">SUM(AF18:AF19)</f>
        <v>54122</v>
      </c>
      <c r="AG17" s="87">
        <f t="shared" si="21"/>
        <v>18692</v>
      </c>
      <c r="AH17" s="87">
        <f t="shared" si="21"/>
        <v>19208</v>
      </c>
      <c r="AI17" s="87">
        <f t="shared" si="21"/>
        <v>-172</v>
      </c>
      <c r="AJ17" s="87">
        <f t="shared" ref="AJ17:AJ22" si="22">SUM(AE17:AI17)</f>
        <v>265951</v>
      </c>
    </row>
    <row r="18" spans="2:36" ht="16.5" thickBot="1" x14ac:dyDescent="0.3">
      <c r="B18" s="81" t="s">
        <v>98</v>
      </c>
      <c r="C18" s="77">
        <v>887165</v>
      </c>
      <c r="D18" s="77">
        <v>356268</v>
      </c>
      <c r="E18" s="77">
        <v>122139</v>
      </c>
      <c r="F18" s="77">
        <v>92501</v>
      </c>
      <c r="G18" s="77">
        <v>0</v>
      </c>
      <c r="H18" s="77">
        <f t="shared" si="14"/>
        <v>1458073</v>
      </c>
      <c r="I18" s="109"/>
      <c r="J18" s="77">
        <v>215449</v>
      </c>
      <c r="K18" s="77">
        <v>86407</v>
      </c>
      <c r="L18" s="77">
        <v>30849</v>
      </c>
      <c r="M18" s="77">
        <v>23914</v>
      </c>
      <c r="N18" s="77">
        <v>0</v>
      </c>
      <c r="O18" s="77">
        <f t="shared" si="16"/>
        <v>356619</v>
      </c>
      <c r="P18" s="109"/>
      <c r="Q18" s="77">
        <v>250058</v>
      </c>
      <c r="R18" s="77">
        <v>111349</v>
      </c>
      <c r="S18" s="77">
        <v>36077</v>
      </c>
      <c r="T18" s="77">
        <v>24440</v>
      </c>
      <c r="U18" s="77">
        <v>0</v>
      </c>
      <c r="V18" s="77">
        <f t="shared" si="18"/>
        <v>421924</v>
      </c>
      <c r="W18" s="109"/>
      <c r="X18" s="77">
        <v>247729</v>
      </c>
      <c r="Y18" s="77">
        <v>104390</v>
      </c>
      <c r="Z18" s="77">
        <v>36521</v>
      </c>
      <c r="AA18" s="77">
        <v>24939</v>
      </c>
      <c r="AB18" s="77">
        <v>0</v>
      </c>
      <c r="AC18" s="77">
        <f t="shared" si="20"/>
        <v>413579</v>
      </c>
      <c r="AE18" s="77">
        <v>173929</v>
      </c>
      <c r="AF18" s="77">
        <v>54122</v>
      </c>
      <c r="AG18" s="77">
        <v>18692</v>
      </c>
      <c r="AH18" s="77">
        <v>19208</v>
      </c>
      <c r="AI18" s="77">
        <v>0</v>
      </c>
      <c r="AJ18" s="77">
        <f t="shared" si="22"/>
        <v>265951</v>
      </c>
    </row>
    <row r="19" spans="2:36" ht="17.25" thickTop="1" thickBot="1" x14ac:dyDescent="0.3">
      <c r="B19" s="81" t="s">
        <v>187</v>
      </c>
      <c r="C19" s="77">
        <v>992</v>
      </c>
      <c r="D19" s="77">
        <v>0</v>
      </c>
      <c r="E19" s="77">
        <v>0</v>
      </c>
      <c r="F19" s="77">
        <v>1186</v>
      </c>
      <c r="G19" s="77">
        <v>-2178</v>
      </c>
      <c r="H19" s="77">
        <f t="shared" si="14"/>
        <v>0</v>
      </c>
      <c r="I19" s="109"/>
      <c r="J19" s="77">
        <v>312</v>
      </c>
      <c r="K19" s="77">
        <v>0</v>
      </c>
      <c r="L19" s="77">
        <v>0</v>
      </c>
      <c r="M19" s="77">
        <v>1186</v>
      </c>
      <c r="N19" s="77">
        <v>-1498</v>
      </c>
      <c r="O19" s="77">
        <f t="shared" si="16"/>
        <v>0</v>
      </c>
      <c r="P19" s="109"/>
      <c r="Q19" s="77">
        <v>257</v>
      </c>
      <c r="R19" s="77">
        <v>0</v>
      </c>
      <c r="S19" s="77">
        <v>0</v>
      </c>
      <c r="T19" s="77">
        <v>0</v>
      </c>
      <c r="U19" s="77">
        <v>-257</v>
      </c>
      <c r="V19" s="77">
        <f t="shared" si="18"/>
        <v>0</v>
      </c>
      <c r="W19" s="109"/>
      <c r="X19" s="77">
        <v>251</v>
      </c>
      <c r="Y19" s="77">
        <v>0</v>
      </c>
      <c r="Z19" s="77">
        <v>0</v>
      </c>
      <c r="AA19" s="77">
        <v>0</v>
      </c>
      <c r="AB19" s="77">
        <v>-251</v>
      </c>
      <c r="AC19" s="77">
        <f t="shared" si="20"/>
        <v>0</v>
      </c>
      <c r="AE19" s="77">
        <v>172</v>
      </c>
      <c r="AF19" s="77">
        <v>0</v>
      </c>
      <c r="AG19" s="77">
        <v>0</v>
      </c>
      <c r="AH19" s="77">
        <v>0</v>
      </c>
      <c r="AI19" s="77">
        <v>-172</v>
      </c>
      <c r="AJ19" s="77">
        <f t="shared" si="22"/>
        <v>0</v>
      </c>
    </row>
    <row r="20" spans="2:36" ht="17.25" thickTop="1" thickBot="1" x14ac:dyDescent="0.3">
      <c r="B20" s="78" t="s">
        <v>99</v>
      </c>
      <c r="C20" s="72">
        <v>302492</v>
      </c>
      <c r="D20" s="72">
        <v>136947</v>
      </c>
      <c r="E20" s="72">
        <v>56270</v>
      </c>
      <c r="F20" s="72">
        <v>36648</v>
      </c>
      <c r="G20" s="72">
        <v>33</v>
      </c>
      <c r="H20" s="72">
        <f t="shared" si="14"/>
        <v>532390</v>
      </c>
      <c r="I20" s="130"/>
      <c r="J20" s="72">
        <v>64811</v>
      </c>
      <c r="K20" s="72">
        <v>28358</v>
      </c>
      <c r="L20" s="72">
        <v>13440</v>
      </c>
      <c r="M20" s="72">
        <v>9579</v>
      </c>
      <c r="N20" s="72">
        <v>31</v>
      </c>
      <c r="O20" s="72">
        <f t="shared" si="16"/>
        <v>116219</v>
      </c>
      <c r="P20" s="130"/>
      <c r="Q20" s="72">
        <v>98694</v>
      </c>
      <c r="R20" s="72">
        <v>52283</v>
      </c>
      <c r="S20" s="72">
        <v>18419</v>
      </c>
      <c r="T20" s="72">
        <v>9669</v>
      </c>
      <c r="U20" s="72">
        <v>5</v>
      </c>
      <c r="V20" s="72">
        <f t="shared" si="18"/>
        <v>179070</v>
      </c>
      <c r="W20" s="130"/>
      <c r="X20" s="72">
        <v>102827</v>
      </c>
      <c r="Y20" s="72">
        <v>46974</v>
      </c>
      <c r="Z20" s="72">
        <v>19368</v>
      </c>
      <c r="AA20" s="72">
        <v>11030</v>
      </c>
      <c r="AB20" s="72">
        <v>-3</v>
      </c>
      <c r="AC20" s="72">
        <f t="shared" si="20"/>
        <v>180196</v>
      </c>
      <c r="AE20" s="72">
        <v>36160</v>
      </c>
      <c r="AF20" s="72">
        <v>9332</v>
      </c>
      <c r="AG20" s="72">
        <v>5043</v>
      </c>
      <c r="AH20" s="72">
        <v>6370</v>
      </c>
      <c r="AI20" s="72">
        <v>0</v>
      </c>
      <c r="AJ20" s="72">
        <f t="shared" si="22"/>
        <v>56905</v>
      </c>
    </row>
    <row r="21" spans="2:36" ht="17.25" thickTop="1" thickBot="1" x14ac:dyDescent="0.3">
      <c r="B21" s="78" t="s">
        <v>38</v>
      </c>
      <c r="C21" s="72">
        <v>294743</v>
      </c>
      <c r="D21" s="72">
        <v>112501</v>
      </c>
      <c r="E21" s="72">
        <v>42515</v>
      </c>
      <c r="F21" s="72">
        <v>18557</v>
      </c>
      <c r="G21" s="72">
        <v>33</v>
      </c>
      <c r="H21" s="72">
        <f t="shared" si="14"/>
        <v>468349</v>
      </c>
      <c r="I21" s="130"/>
      <c r="J21" s="72">
        <v>62912</v>
      </c>
      <c r="K21" s="72">
        <v>24216</v>
      </c>
      <c r="L21" s="72">
        <v>9881</v>
      </c>
      <c r="M21" s="72">
        <v>4514</v>
      </c>
      <c r="N21" s="72">
        <v>31</v>
      </c>
      <c r="O21" s="72">
        <f t="shared" si="16"/>
        <v>101554</v>
      </c>
      <c r="P21" s="130"/>
      <c r="Q21" s="72">
        <v>96800</v>
      </c>
      <c r="R21" s="72">
        <v>47901</v>
      </c>
      <c r="S21" s="72">
        <v>14956</v>
      </c>
      <c r="T21" s="72">
        <v>4962</v>
      </c>
      <c r="U21" s="72">
        <v>5</v>
      </c>
      <c r="V21" s="72">
        <f t="shared" si="18"/>
        <v>164624</v>
      </c>
      <c r="W21" s="130"/>
      <c r="X21" s="72">
        <v>100950</v>
      </c>
      <c r="Y21" s="72">
        <v>39924</v>
      </c>
      <c r="Z21" s="72">
        <v>16004</v>
      </c>
      <c r="AA21" s="72">
        <v>7168</v>
      </c>
      <c r="AB21" s="72">
        <v>-3</v>
      </c>
      <c r="AC21" s="72">
        <f t="shared" si="20"/>
        <v>164043</v>
      </c>
      <c r="AE21" s="72">
        <v>34081</v>
      </c>
      <c r="AF21" s="72">
        <v>460</v>
      </c>
      <c r="AG21" s="72">
        <v>1674</v>
      </c>
      <c r="AH21" s="72">
        <v>1913</v>
      </c>
      <c r="AI21" s="72">
        <v>0</v>
      </c>
      <c r="AJ21" s="72">
        <f t="shared" si="22"/>
        <v>38128</v>
      </c>
    </row>
    <row r="22" spans="2:36" ht="17.25" thickTop="1" thickBot="1" x14ac:dyDescent="0.3">
      <c r="B22" s="81" t="s">
        <v>14</v>
      </c>
      <c r="C22" s="77">
        <v>-125175</v>
      </c>
      <c r="D22" s="77">
        <v>-24678</v>
      </c>
      <c r="E22" s="77">
        <v>-12749</v>
      </c>
      <c r="F22" s="77">
        <v>-1465</v>
      </c>
      <c r="G22" s="77">
        <v>0</v>
      </c>
      <c r="H22" s="77">
        <f t="shared" si="14"/>
        <v>-164067</v>
      </c>
      <c r="I22" s="130"/>
      <c r="J22" s="77">
        <v>-30929</v>
      </c>
      <c r="K22" s="77">
        <v>-6058</v>
      </c>
      <c r="L22" s="77">
        <v>-3404</v>
      </c>
      <c r="M22" s="77">
        <v>-364</v>
      </c>
      <c r="N22" s="77">
        <v>0</v>
      </c>
      <c r="O22" s="77">
        <f t="shared" si="16"/>
        <v>-40755</v>
      </c>
      <c r="P22" s="130"/>
      <c r="Q22" s="77">
        <v>-31313</v>
      </c>
      <c r="R22" s="77">
        <v>-6212</v>
      </c>
      <c r="S22" s="77">
        <v>-3237</v>
      </c>
      <c r="T22" s="77">
        <v>-364</v>
      </c>
      <c r="U22" s="77">
        <v>0</v>
      </c>
      <c r="V22" s="77">
        <f t="shared" si="18"/>
        <v>-41126</v>
      </c>
      <c r="W22" s="130"/>
      <c r="X22" s="77">
        <v>-31420</v>
      </c>
      <c r="Y22" s="77">
        <v>-5614</v>
      </c>
      <c r="Z22" s="77">
        <v>-3182</v>
      </c>
      <c r="AA22" s="77">
        <v>-368</v>
      </c>
      <c r="AB22" s="77">
        <v>0</v>
      </c>
      <c r="AC22" s="77">
        <f t="shared" si="20"/>
        <v>-40584</v>
      </c>
      <c r="AE22" s="77">
        <v>-31513</v>
      </c>
      <c r="AF22" s="77">
        <v>-6794</v>
      </c>
      <c r="AG22" s="77">
        <v>-2926</v>
      </c>
      <c r="AH22" s="77">
        <v>-369</v>
      </c>
      <c r="AI22" s="27">
        <v>0</v>
      </c>
      <c r="AJ22" s="77">
        <f t="shared" si="22"/>
        <v>-41602</v>
      </c>
    </row>
    <row r="23" spans="2:36" ht="17.25" thickTop="1" thickBot="1" x14ac:dyDescent="0.3">
      <c r="B23" s="78" t="s">
        <v>100</v>
      </c>
      <c r="C23" s="72">
        <f>SUM(C21:C22)</f>
        <v>169568</v>
      </c>
      <c r="D23" s="72">
        <f>SUM(D21:D22)</f>
        <v>87823</v>
      </c>
      <c r="E23" s="72">
        <f>SUM(E21:E22)</f>
        <v>29766</v>
      </c>
      <c r="F23" s="72">
        <f>SUM(F21:F22)</f>
        <v>17092</v>
      </c>
      <c r="G23" s="72">
        <f>SUM(G21:G22)</f>
        <v>33</v>
      </c>
      <c r="H23" s="72">
        <f t="shared" ref="H23" si="23">SUM(H21:H22)</f>
        <v>304282</v>
      </c>
      <c r="I23" s="130"/>
      <c r="J23" s="72">
        <f>SUM(J21:J22)</f>
        <v>31983</v>
      </c>
      <c r="K23" s="72">
        <f>SUM(K21:K22)</f>
        <v>18158</v>
      </c>
      <c r="L23" s="72">
        <f>SUM(L21:L22)</f>
        <v>6477</v>
      </c>
      <c r="M23" s="72">
        <f>SUM(M21:M22)</f>
        <v>4150</v>
      </c>
      <c r="N23" s="72">
        <f>SUM(N21:N22)</f>
        <v>31</v>
      </c>
      <c r="O23" s="72">
        <f t="shared" si="16"/>
        <v>60799</v>
      </c>
      <c r="P23" s="130"/>
      <c r="Q23" s="72">
        <f>SUM(Q21:Q22)</f>
        <v>65487</v>
      </c>
      <c r="R23" s="72">
        <f>SUM(R21:R22)</f>
        <v>41689</v>
      </c>
      <c r="S23" s="72">
        <f>SUM(S21:S22)</f>
        <v>11719</v>
      </c>
      <c r="T23" s="72">
        <f>SUM(T21:T22)</f>
        <v>4598</v>
      </c>
      <c r="U23" s="72">
        <f>SUM(U21:U22)</f>
        <v>5</v>
      </c>
      <c r="V23" s="72">
        <f t="shared" si="18"/>
        <v>123498</v>
      </c>
      <c r="W23" s="130"/>
      <c r="X23" s="72">
        <f>SUM(X21:X22)</f>
        <v>69530</v>
      </c>
      <c r="Y23" s="72">
        <f>SUM(Y21:Y22)</f>
        <v>34310</v>
      </c>
      <c r="Z23" s="72">
        <f>SUM(Z21:Z22)</f>
        <v>12822</v>
      </c>
      <c r="AA23" s="72">
        <f>SUM(AA21:AA22)</f>
        <v>6800</v>
      </c>
      <c r="AB23" s="72">
        <f>SUM(AB21:AB22)</f>
        <v>-3</v>
      </c>
      <c r="AC23" s="72">
        <f t="shared" si="20"/>
        <v>123459</v>
      </c>
      <c r="AE23" s="72">
        <f>SUM(AE21:AE22)</f>
        <v>2568</v>
      </c>
      <c r="AF23" s="72">
        <f>SUM(AF21:AF22)</f>
        <v>-6334</v>
      </c>
      <c r="AG23" s="72">
        <f>SUM(AG21:AG22)</f>
        <v>-1252</v>
      </c>
      <c r="AH23" s="72">
        <f>SUM(AH21:AH22)</f>
        <v>1544</v>
      </c>
      <c r="AI23" s="72">
        <f>SUM(AI21:AI22)</f>
        <v>0</v>
      </c>
      <c r="AJ23" s="72">
        <f t="shared" ref="AJ23" si="24">SUM(AJ21:AJ22)</f>
        <v>-3474</v>
      </c>
    </row>
    <row r="24" spans="2:36" ht="17.25" thickTop="1" thickBot="1" x14ac:dyDescent="0.3">
      <c r="B24" s="81" t="s">
        <v>103</v>
      </c>
      <c r="C24" s="77">
        <v>93559</v>
      </c>
      <c r="D24" s="77">
        <v>516039</v>
      </c>
      <c r="E24" s="77">
        <v>9675</v>
      </c>
      <c r="F24" s="77">
        <v>2827</v>
      </c>
      <c r="G24" s="77">
        <v>0</v>
      </c>
      <c r="H24" s="77">
        <f t="shared" ref="H24" si="25">SUM(C24:G24)</f>
        <v>622100</v>
      </c>
      <c r="I24" s="130"/>
      <c r="J24" s="77">
        <v>41144</v>
      </c>
      <c r="K24" s="77">
        <v>32437</v>
      </c>
      <c r="L24" s="77">
        <v>2819</v>
      </c>
      <c r="M24" s="77">
        <v>1338</v>
      </c>
      <c r="N24" s="77">
        <v>0</v>
      </c>
      <c r="O24" s="77">
        <f t="shared" si="16"/>
        <v>77738</v>
      </c>
      <c r="P24" s="130"/>
      <c r="Q24" s="77">
        <v>21672</v>
      </c>
      <c r="R24" s="77">
        <v>2969</v>
      </c>
      <c r="S24" s="77">
        <v>893</v>
      </c>
      <c r="T24" s="77">
        <v>343</v>
      </c>
      <c r="U24" s="77">
        <v>0</v>
      </c>
      <c r="V24" s="165">
        <f t="shared" si="18"/>
        <v>25877</v>
      </c>
      <c r="W24" s="130"/>
      <c r="X24" s="77">
        <v>21540</v>
      </c>
      <c r="Y24" s="77">
        <v>185112</v>
      </c>
      <c r="Z24" s="77">
        <v>1661</v>
      </c>
      <c r="AA24" s="77">
        <v>1067</v>
      </c>
      <c r="AB24" s="77">
        <v>0</v>
      </c>
      <c r="AC24" s="77">
        <f t="shared" ref="AC24" si="26">SUM(X24:AB24)</f>
        <v>209380</v>
      </c>
      <c r="AE24" s="77">
        <v>9203</v>
      </c>
      <c r="AF24" s="77">
        <v>295521</v>
      </c>
      <c r="AG24" s="77">
        <v>4302</v>
      </c>
      <c r="AH24" s="77">
        <v>79</v>
      </c>
      <c r="AI24" s="27">
        <v>0</v>
      </c>
      <c r="AJ24" s="77">
        <f t="shared" ref="AJ24" si="27">SUM(AE24:AI24)</f>
        <v>309105</v>
      </c>
    </row>
    <row r="25" spans="2:36" ht="16.5" thickTop="1" x14ac:dyDescent="0.25"/>
  </sheetData>
  <mergeCells count="32">
    <mergeCell ref="J4:M4"/>
    <mergeCell ref="N4:N5"/>
    <mergeCell ref="O4:O5"/>
    <mergeCell ref="J15:M15"/>
    <mergeCell ref="N15:N16"/>
    <mergeCell ref="O15:O16"/>
    <mergeCell ref="AE4:AH4"/>
    <mergeCell ref="AI4:AI5"/>
    <mergeCell ref="AJ4:AJ5"/>
    <mergeCell ref="AE15:AH15"/>
    <mergeCell ref="AI15:AI16"/>
    <mergeCell ref="AJ15:AJ16"/>
    <mergeCell ref="X4:AA4"/>
    <mergeCell ref="AB4:AB5"/>
    <mergeCell ref="AC4:AC5"/>
    <mergeCell ref="X15:AA15"/>
    <mergeCell ref="AB15:AB16"/>
    <mergeCell ref="AC15:AC16"/>
    <mergeCell ref="B4:B5"/>
    <mergeCell ref="C4:F4"/>
    <mergeCell ref="G4:G5"/>
    <mergeCell ref="H4:H5"/>
    <mergeCell ref="B15:B16"/>
    <mergeCell ref="C15:F15"/>
    <mergeCell ref="G15:G16"/>
    <mergeCell ref="H15:H16"/>
    <mergeCell ref="Q4:T4"/>
    <mergeCell ref="U4:U5"/>
    <mergeCell ref="V4:V5"/>
    <mergeCell ref="Q15:T15"/>
    <mergeCell ref="U15:U16"/>
    <mergeCell ref="V15:V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34"/>
  <sheetViews>
    <sheetView zoomScaleNormal="100" workbookViewId="0">
      <selection activeCell="C6" sqref="C6:F15"/>
    </sheetView>
  </sheetViews>
  <sheetFormatPr defaultColWidth="10.875" defaultRowHeight="12" outlineLevelCol="1" x14ac:dyDescent="0.2"/>
  <cols>
    <col min="1" max="1" width="5" style="29" customWidth="1"/>
    <col min="2" max="2" width="55.25" style="23" customWidth="1"/>
    <col min="3" max="5" width="15.125" style="29" customWidth="1"/>
    <col min="6" max="6" width="17.125" style="29" customWidth="1"/>
    <col min="7" max="7" width="3.625" style="29" customWidth="1"/>
    <col min="8" max="11" width="17.125" style="29" hidden="1" customWidth="1" outlineLevel="1"/>
    <col min="12" max="12" width="3.625" style="29" hidden="1" customWidth="1" outlineLevel="1"/>
    <col min="13" max="16" width="17.125" style="29" hidden="1" customWidth="1" outlineLevel="1"/>
    <col min="17" max="17" width="3.625" style="29" hidden="1" customWidth="1" outlineLevel="1"/>
    <col min="18" max="20" width="15.125" style="29" hidden="1" customWidth="1" outlineLevel="1"/>
    <col min="21" max="21" width="17.125" style="29" hidden="1" customWidth="1" outlineLevel="1"/>
    <col min="22" max="22" width="3.625" style="29" hidden="1" customWidth="1" outlineLevel="1"/>
    <col min="23" max="25" width="15.125" style="29" hidden="1" customWidth="1" outlineLevel="1"/>
    <col min="26" max="26" width="17.125" style="29" hidden="1" customWidth="1" outlineLevel="1"/>
    <col min="27" max="27" width="10.875" style="29" hidden="1" customWidth="1" outlineLevel="1"/>
    <col min="28" max="28" width="10.875" style="29" collapsed="1"/>
    <col min="29" max="16384" width="10.875" style="29"/>
  </cols>
  <sheetData>
    <row r="1" spans="1:28" ht="15" x14ac:dyDescent="0.2">
      <c r="A1" s="107" t="s">
        <v>9</v>
      </c>
    </row>
    <row r="2" spans="1:28" x14ac:dyDescent="0.2">
      <c r="A2" s="108"/>
    </row>
    <row r="3" spans="1:28" ht="18.75" thickBot="1" x14ac:dyDescent="0.25">
      <c r="A3" s="108"/>
      <c r="B3" s="15" t="s">
        <v>219</v>
      </c>
    </row>
    <row r="4" spans="1:28" ht="16.5" customHeight="1" thickTop="1" thickBot="1" x14ac:dyDescent="0.25">
      <c r="B4" s="242"/>
      <c r="C4" s="244" t="s">
        <v>93</v>
      </c>
      <c r="D4" s="256"/>
      <c r="E4" s="257" t="s">
        <v>96</v>
      </c>
      <c r="F4" s="259" t="s">
        <v>293</v>
      </c>
      <c r="H4" s="245" t="s">
        <v>93</v>
      </c>
      <c r="I4" s="256"/>
      <c r="J4" s="257" t="s">
        <v>96</v>
      </c>
      <c r="K4" s="259" t="s">
        <v>295</v>
      </c>
      <c r="M4" s="245" t="s">
        <v>93</v>
      </c>
      <c r="N4" s="256"/>
      <c r="O4" s="257" t="s">
        <v>96</v>
      </c>
      <c r="P4" s="259" t="s">
        <v>262</v>
      </c>
      <c r="R4" s="245" t="s">
        <v>93</v>
      </c>
      <c r="S4" s="256"/>
      <c r="T4" s="257" t="s">
        <v>96</v>
      </c>
      <c r="U4" s="259" t="s">
        <v>233</v>
      </c>
      <c r="W4" s="245" t="s">
        <v>93</v>
      </c>
      <c r="X4" s="256"/>
      <c r="Y4" s="257" t="s">
        <v>96</v>
      </c>
      <c r="Z4" s="259" t="s">
        <v>200</v>
      </c>
    </row>
    <row r="5" spans="1:28" ht="36" customHeight="1" thickTop="1" thickBot="1" x14ac:dyDescent="0.25">
      <c r="B5" s="243"/>
      <c r="C5" s="163" t="s">
        <v>94</v>
      </c>
      <c r="D5" s="163" t="s">
        <v>95</v>
      </c>
      <c r="E5" s="258"/>
      <c r="F5" s="260"/>
      <c r="H5" s="194" t="s">
        <v>94</v>
      </c>
      <c r="I5" s="194" t="s">
        <v>95</v>
      </c>
      <c r="J5" s="258"/>
      <c r="K5" s="260"/>
      <c r="M5" s="177" t="s">
        <v>94</v>
      </c>
      <c r="N5" s="177" t="s">
        <v>95</v>
      </c>
      <c r="O5" s="258"/>
      <c r="P5" s="260"/>
      <c r="R5" s="167" t="s">
        <v>94</v>
      </c>
      <c r="S5" s="167" t="s">
        <v>95</v>
      </c>
      <c r="T5" s="258"/>
      <c r="U5" s="260"/>
      <c r="W5" s="167" t="s">
        <v>94</v>
      </c>
      <c r="X5" s="167" t="s">
        <v>95</v>
      </c>
      <c r="Y5" s="258"/>
      <c r="Z5" s="260"/>
    </row>
    <row r="6" spans="1:28" ht="16.5" customHeight="1" thickTop="1" x14ac:dyDescent="0.2">
      <c r="B6" s="86" t="s">
        <v>213</v>
      </c>
      <c r="C6" s="87">
        <f>SUM(C7:C10)</f>
        <v>1069835</v>
      </c>
      <c r="D6" s="87">
        <f>SUM(D7:D10)</f>
        <v>319663</v>
      </c>
      <c r="E6" s="87">
        <f>SUM(E7:E10)</f>
        <v>50530</v>
      </c>
      <c r="F6" s="87">
        <f>SUM(F7:F10)</f>
        <v>1440028</v>
      </c>
      <c r="G6" s="130"/>
      <c r="H6" s="87">
        <f>SUM(H7:H10)</f>
        <v>264630</v>
      </c>
      <c r="I6" s="87">
        <f>SUM(I7:I10)</f>
        <v>79914</v>
      </c>
      <c r="J6" s="87">
        <f>SUM(J7:J10)</f>
        <v>13479</v>
      </c>
      <c r="K6" s="87">
        <f>SUM(K7:K10)</f>
        <v>358023</v>
      </c>
      <c r="L6" s="130"/>
      <c r="M6" s="87">
        <f>SUM(M7:M10)</f>
        <v>285267</v>
      </c>
      <c r="N6" s="87">
        <f>SUM(N7:N10)</f>
        <v>90191</v>
      </c>
      <c r="O6" s="87">
        <f>SUM(O7:O10)</f>
        <v>16235</v>
      </c>
      <c r="P6" s="87">
        <f>SUM(P7:P10)</f>
        <v>391693</v>
      </c>
      <c r="Q6" s="130"/>
      <c r="R6" s="87">
        <f>SUM(R7:R10)</f>
        <v>314555</v>
      </c>
      <c r="S6" s="87">
        <f>SUM(S7:S10)</f>
        <v>92069</v>
      </c>
      <c r="T6" s="87">
        <f>SUM(T7:T10)</f>
        <v>12223</v>
      </c>
      <c r="U6" s="87">
        <f>SUM(U7:U10)</f>
        <v>418847</v>
      </c>
      <c r="V6" s="109"/>
      <c r="W6" s="87">
        <f>SUM(W7:W10)</f>
        <v>205383</v>
      </c>
      <c r="X6" s="87">
        <f>SUM(X7:X10)</f>
        <v>57489</v>
      </c>
      <c r="Y6" s="87">
        <f>SUM(Y7:Y10)</f>
        <v>8593</v>
      </c>
      <c r="Z6" s="87">
        <f>SUM(Z7:Z10)</f>
        <v>271465</v>
      </c>
      <c r="AA6" s="109"/>
      <c r="AB6" s="109"/>
    </row>
    <row r="7" spans="1:28" ht="16.5" customHeight="1" thickBot="1" x14ac:dyDescent="0.25">
      <c r="B7" s="81" t="s">
        <v>214</v>
      </c>
      <c r="C7" s="77">
        <v>732174</v>
      </c>
      <c r="D7" s="77">
        <v>254119</v>
      </c>
      <c r="E7" s="77">
        <v>0</v>
      </c>
      <c r="F7" s="77">
        <f t="shared" ref="F7:F15" si="0">SUM(C7:E7)</f>
        <v>986293</v>
      </c>
      <c r="G7" s="109"/>
      <c r="H7" s="77">
        <f>C7-M7-R7-W7</f>
        <v>173493</v>
      </c>
      <c r="I7" s="77">
        <f t="shared" ref="I7:J10" si="1">D7-N7-S7-X7</f>
        <v>63511</v>
      </c>
      <c r="J7" s="77">
        <f t="shared" si="1"/>
        <v>0</v>
      </c>
      <c r="K7" s="77">
        <f t="shared" ref="K7:K10" si="2">SUM(H7:J7)</f>
        <v>237004</v>
      </c>
      <c r="L7" s="109"/>
      <c r="M7" s="77">
        <v>204205</v>
      </c>
      <c r="N7" s="77">
        <v>72584</v>
      </c>
      <c r="O7" s="77">
        <v>0</v>
      </c>
      <c r="P7" s="77">
        <f t="shared" ref="P7:P10" si="3">SUM(M7:O7)</f>
        <v>276789</v>
      </c>
      <c r="Q7" s="109"/>
      <c r="R7" s="77">
        <v>220366</v>
      </c>
      <c r="S7" s="77">
        <v>74231</v>
      </c>
      <c r="T7" s="77">
        <v>0</v>
      </c>
      <c r="U7" s="77">
        <f t="shared" ref="U7:U10" si="4">SUM(R7:T7)</f>
        <v>294597</v>
      </c>
      <c r="V7" s="109"/>
      <c r="W7" s="77">
        <v>134110</v>
      </c>
      <c r="X7" s="77">
        <v>43793</v>
      </c>
      <c r="Y7" s="77">
        <v>0</v>
      </c>
      <c r="Z7" s="77">
        <f t="shared" ref="Z7:Z10" si="5">SUM(W7:Y7)</f>
        <v>177903</v>
      </c>
      <c r="AA7" s="109"/>
      <c r="AB7" s="109"/>
    </row>
    <row r="8" spans="1:28" ht="16.5" customHeight="1" thickTop="1" thickBot="1" x14ac:dyDescent="0.25">
      <c r="B8" s="90" t="s">
        <v>215</v>
      </c>
      <c r="C8" s="164">
        <v>300200</v>
      </c>
      <c r="D8" s="164">
        <v>55595</v>
      </c>
      <c r="E8" s="164">
        <v>0</v>
      </c>
      <c r="F8" s="77">
        <f t="shared" si="0"/>
        <v>355795</v>
      </c>
      <c r="G8" s="109"/>
      <c r="H8" s="77">
        <f>C8-M8-R8-W8</f>
        <v>81671</v>
      </c>
      <c r="I8" s="77">
        <f t="shared" si="1"/>
        <v>13945</v>
      </c>
      <c r="J8" s="77">
        <f t="shared" si="1"/>
        <v>0</v>
      </c>
      <c r="K8" s="77">
        <f t="shared" si="2"/>
        <v>95616</v>
      </c>
      <c r="L8" s="109"/>
      <c r="M8" s="77">
        <v>71803</v>
      </c>
      <c r="N8" s="77">
        <v>14840</v>
      </c>
      <c r="O8" s="77">
        <v>0</v>
      </c>
      <c r="P8" s="77">
        <f t="shared" si="3"/>
        <v>86643</v>
      </c>
      <c r="Q8" s="109"/>
      <c r="R8" s="77">
        <v>84324</v>
      </c>
      <c r="S8" s="77">
        <v>15178</v>
      </c>
      <c r="T8" s="77">
        <v>0</v>
      </c>
      <c r="U8" s="77">
        <f t="shared" si="4"/>
        <v>99502</v>
      </c>
      <c r="V8" s="109"/>
      <c r="W8" s="164">
        <v>62402</v>
      </c>
      <c r="X8" s="164">
        <v>11632</v>
      </c>
      <c r="Y8" s="164">
        <v>0</v>
      </c>
      <c r="Z8" s="77">
        <f t="shared" si="5"/>
        <v>74034</v>
      </c>
      <c r="AA8" s="109"/>
      <c r="AB8" s="109"/>
    </row>
    <row r="9" spans="1:28" ht="16.5" customHeight="1" thickTop="1" thickBot="1" x14ac:dyDescent="0.25">
      <c r="B9" s="90" t="s">
        <v>216</v>
      </c>
      <c r="C9" s="164">
        <v>0</v>
      </c>
      <c r="D9" s="164">
        <v>0</v>
      </c>
      <c r="E9" s="164">
        <v>36905</v>
      </c>
      <c r="F9" s="77">
        <f t="shared" si="0"/>
        <v>36905</v>
      </c>
      <c r="G9" s="109"/>
      <c r="H9" s="77">
        <f>C9-M9-R9-W9</f>
        <v>0</v>
      </c>
      <c r="I9" s="77">
        <f t="shared" si="1"/>
        <v>0</v>
      </c>
      <c r="J9" s="77">
        <f t="shared" si="1"/>
        <v>11066</v>
      </c>
      <c r="K9" s="77">
        <f t="shared" si="2"/>
        <v>11066</v>
      </c>
      <c r="L9" s="109"/>
      <c r="M9" s="77">
        <v>0</v>
      </c>
      <c r="N9" s="77">
        <v>0</v>
      </c>
      <c r="O9" s="77">
        <v>12288</v>
      </c>
      <c r="P9" s="77">
        <f t="shared" si="3"/>
        <v>12288</v>
      </c>
      <c r="Q9" s="109"/>
      <c r="R9" s="77">
        <v>0</v>
      </c>
      <c r="S9" s="77">
        <v>0</v>
      </c>
      <c r="T9" s="77">
        <v>8226</v>
      </c>
      <c r="U9" s="77">
        <f t="shared" si="4"/>
        <v>8226</v>
      </c>
      <c r="V9" s="109"/>
      <c r="W9" s="164">
        <v>0</v>
      </c>
      <c r="X9" s="164">
        <v>0</v>
      </c>
      <c r="Y9" s="164">
        <v>5325</v>
      </c>
      <c r="Z9" s="77">
        <f t="shared" si="5"/>
        <v>5325</v>
      </c>
      <c r="AA9" s="109"/>
      <c r="AB9" s="109"/>
    </row>
    <row r="10" spans="1:28" ht="16.5" customHeight="1" thickTop="1" thickBot="1" x14ac:dyDescent="0.25">
      <c r="B10" s="90" t="s">
        <v>217</v>
      </c>
      <c r="C10" s="164">
        <v>37461</v>
      </c>
      <c r="D10" s="164">
        <v>9949</v>
      </c>
      <c r="E10" s="164">
        <v>13625</v>
      </c>
      <c r="F10" s="77">
        <f t="shared" si="0"/>
        <v>61035</v>
      </c>
      <c r="G10" s="109"/>
      <c r="H10" s="77">
        <f>C10-M10-R10-W10</f>
        <v>9466</v>
      </c>
      <c r="I10" s="77">
        <f t="shared" si="1"/>
        <v>2458</v>
      </c>
      <c r="J10" s="77">
        <f t="shared" si="1"/>
        <v>2413</v>
      </c>
      <c r="K10" s="77">
        <f t="shared" si="2"/>
        <v>14337</v>
      </c>
      <c r="L10" s="109"/>
      <c r="M10" s="77">
        <v>9259</v>
      </c>
      <c r="N10" s="77">
        <v>2767</v>
      </c>
      <c r="O10" s="77">
        <v>3947</v>
      </c>
      <c r="P10" s="77">
        <f t="shared" si="3"/>
        <v>15973</v>
      </c>
      <c r="Q10" s="109"/>
      <c r="R10" s="77">
        <v>9865</v>
      </c>
      <c r="S10" s="77">
        <v>2660</v>
      </c>
      <c r="T10" s="77">
        <v>3997</v>
      </c>
      <c r="U10" s="77">
        <f t="shared" si="4"/>
        <v>16522</v>
      </c>
      <c r="V10" s="109"/>
      <c r="W10" s="164">
        <v>8871</v>
      </c>
      <c r="X10" s="164">
        <v>2064</v>
      </c>
      <c r="Y10" s="164">
        <v>3268</v>
      </c>
      <c r="Z10" s="77">
        <f t="shared" si="5"/>
        <v>14203</v>
      </c>
      <c r="AA10" s="109"/>
      <c r="AB10" s="109"/>
    </row>
    <row r="11" spans="1:28" ht="16.5" customHeight="1" thickTop="1" x14ac:dyDescent="0.2">
      <c r="B11" s="86" t="s">
        <v>218</v>
      </c>
      <c r="C11" s="87">
        <f>SUM(C12:C15)</f>
        <v>1069835</v>
      </c>
      <c r="D11" s="87">
        <f>SUM(D12:D15)</f>
        <v>319663</v>
      </c>
      <c r="E11" s="87">
        <f>SUM(E12:E15)</f>
        <v>50530</v>
      </c>
      <c r="F11" s="87">
        <f>SUM(F12:F15)</f>
        <v>1440028</v>
      </c>
      <c r="G11" s="109"/>
      <c r="H11" s="87">
        <f>SUM(H12:H15)</f>
        <v>264630</v>
      </c>
      <c r="I11" s="87">
        <f>SUM(I12:I15)</f>
        <v>79914</v>
      </c>
      <c r="J11" s="87">
        <f>SUM(J12:J15)</f>
        <v>13479</v>
      </c>
      <c r="K11" s="87">
        <f>SUM(K12:K15)</f>
        <v>358023</v>
      </c>
      <c r="L11" s="109"/>
      <c r="M11" s="87">
        <f>SUM(M12:M15)</f>
        <v>285267</v>
      </c>
      <c r="N11" s="87">
        <f>SUM(N12:N15)</f>
        <v>90191</v>
      </c>
      <c r="O11" s="87">
        <f>SUM(O12:O15)</f>
        <v>16235</v>
      </c>
      <c r="P11" s="87">
        <f>SUM(P12:P15)</f>
        <v>391693</v>
      </c>
      <c r="Q11" s="109"/>
      <c r="R11" s="87">
        <f>SUM(R12:R15)</f>
        <v>314555</v>
      </c>
      <c r="S11" s="87">
        <f>SUM(S12:S15)</f>
        <v>92069</v>
      </c>
      <c r="T11" s="87">
        <f>SUM(T12:T15)</f>
        <v>12223</v>
      </c>
      <c r="U11" s="87">
        <f>SUM(U12:U15)</f>
        <v>418847</v>
      </c>
      <c r="V11" s="109"/>
      <c r="W11" s="87">
        <f>SUM(W12:W15)</f>
        <v>205383</v>
      </c>
      <c r="X11" s="87">
        <f>SUM(X12:X15)</f>
        <v>57489</v>
      </c>
      <c r="Y11" s="87">
        <f>SUM(Y12:Y15)</f>
        <v>8593</v>
      </c>
      <c r="Z11" s="87">
        <f>SUM(Z12:Z15)</f>
        <v>271465</v>
      </c>
      <c r="AA11" s="109"/>
      <c r="AB11" s="109"/>
    </row>
    <row r="12" spans="1:28" ht="16.5" customHeight="1" thickBot="1" x14ac:dyDescent="0.25">
      <c r="B12" s="90" t="s">
        <v>104</v>
      </c>
      <c r="C12" s="164">
        <v>690708</v>
      </c>
      <c r="D12" s="164">
        <v>185126</v>
      </c>
      <c r="E12" s="164">
        <v>22230</v>
      </c>
      <c r="F12" s="77">
        <f t="shared" si="0"/>
        <v>898064</v>
      </c>
      <c r="G12" s="109"/>
      <c r="H12" s="77">
        <f t="shared" ref="H12:H15" si="6">C12-M12-R12-W12</f>
        <v>173483</v>
      </c>
      <c r="I12" s="77">
        <f t="shared" ref="I12:I15" si="7">D12-N12-S12-X12</f>
        <v>46598</v>
      </c>
      <c r="J12" s="77">
        <f t="shared" ref="J12:J15" si="8">E12-O12-T12-Y12</f>
        <v>5878</v>
      </c>
      <c r="K12" s="77">
        <f t="shared" ref="K12:K15" si="9">SUM(H12:J12)</f>
        <v>225959</v>
      </c>
      <c r="L12" s="109"/>
      <c r="M12" s="77">
        <v>187182</v>
      </c>
      <c r="N12" s="77">
        <v>49697</v>
      </c>
      <c r="O12" s="77">
        <v>6135</v>
      </c>
      <c r="P12" s="77">
        <f t="shared" ref="P12:P15" si="10">SUM(M12:O12)</f>
        <v>243014</v>
      </c>
      <c r="Q12" s="109"/>
      <c r="R12" s="77">
        <v>199185</v>
      </c>
      <c r="S12" s="77">
        <v>52565</v>
      </c>
      <c r="T12" s="77">
        <v>5632</v>
      </c>
      <c r="U12" s="77">
        <f t="shared" ref="U12:U15" si="11">SUM(R12:T12)</f>
        <v>257382</v>
      </c>
      <c r="V12" s="109"/>
      <c r="W12" s="164">
        <v>130858</v>
      </c>
      <c r="X12" s="164">
        <v>36266</v>
      </c>
      <c r="Y12" s="164">
        <v>4585</v>
      </c>
      <c r="Z12" s="77">
        <f t="shared" ref="Z12:Z15" si="12">SUM(W12:Y12)</f>
        <v>171709</v>
      </c>
      <c r="AA12" s="109"/>
      <c r="AB12" s="109"/>
    </row>
    <row r="13" spans="1:28" ht="16.5" customHeight="1" thickTop="1" thickBot="1" x14ac:dyDescent="0.25">
      <c r="B13" s="90" t="s">
        <v>105</v>
      </c>
      <c r="C13" s="164">
        <v>243729</v>
      </c>
      <c r="D13" s="164">
        <v>60809</v>
      </c>
      <c r="E13" s="164">
        <v>16896</v>
      </c>
      <c r="F13" s="77">
        <f t="shared" si="0"/>
        <v>321434</v>
      </c>
      <c r="G13" s="109"/>
      <c r="H13" s="77">
        <f t="shared" si="6"/>
        <v>55068</v>
      </c>
      <c r="I13" s="77">
        <f t="shared" si="7"/>
        <v>14646</v>
      </c>
      <c r="J13" s="77">
        <f t="shared" si="8"/>
        <v>5782</v>
      </c>
      <c r="K13" s="77">
        <f t="shared" si="9"/>
        <v>75496</v>
      </c>
      <c r="L13" s="109"/>
      <c r="M13" s="77">
        <v>62000</v>
      </c>
      <c r="N13" s="77">
        <v>18757</v>
      </c>
      <c r="O13" s="77">
        <v>6317</v>
      </c>
      <c r="P13" s="77">
        <f t="shared" si="10"/>
        <v>87074</v>
      </c>
      <c r="Q13" s="109"/>
      <c r="R13" s="77">
        <v>78078</v>
      </c>
      <c r="S13" s="77">
        <v>17363</v>
      </c>
      <c r="T13" s="77">
        <v>3143</v>
      </c>
      <c r="U13" s="77">
        <f t="shared" si="11"/>
        <v>98584</v>
      </c>
      <c r="V13" s="109"/>
      <c r="W13" s="164">
        <v>48583</v>
      </c>
      <c r="X13" s="164">
        <v>10043</v>
      </c>
      <c r="Y13" s="164">
        <v>1654</v>
      </c>
      <c r="Z13" s="77">
        <f t="shared" si="12"/>
        <v>60280</v>
      </c>
      <c r="AA13" s="109"/>
      <c r="AB13" s="109"/>
    </row>
    <row r="14" spans="1:28" ht="16.5" customHeight="1" thickTop="1" thickBot="1" x14ac:dyDescent="0.25">
      <c r="B14" s="90" t="s">
        <v>106</v>
      </c>
      <c r="C14" s="164">
        <v>58392</v>
      </c>
      <c r="D14" s="164">
        <v>62380</v>
      </c>
      <c r="E14" s="164">
        <v>1035</v>
      </c>
      <c r="F14" s="77">
        <f t="shared" si="0"/>
        <v>121807</v>
      </c>
      <c r="G14" s="109"/>
      <c r="H14" s="77">
        <f t="shared" si="6"/>
        <v>15003</v>
      </c>
      <c r="I14" s="77">
        <f t="shared" si="7"/>
        <v>14819</v>
      </c>
      <c r="J14" s="77">
        <f t="shared" si="8"/>
        <v>336</v>
      </c>
      <c r="K14" s="77">
        <f t="shared" si="9"/>
        <v>30158</v>
      </c>
      <c r="L14" s="109"/>
      <c r="M14" s="77">
        <v>16189</v>
      </c>
      <c r="N14" s="77">
        <v>18406</v>
      </c>
      <c r="O14" s="77">
        <v>340</v>
      </c>
      <c r="P14" s="77">
        <f t="shared" si="10"/>
        <v>34935</v>
      </c>
      <c r="Q14" s="109"/>
      <c r="R14" s="77">
        <v>16541</v>
      </c>
      <c r="S14" s="77">
        <v>19686</v>
      </c>
      <c r="T14" s="77">
        <v>226</v>
      </c>
      <c r="U14" s="77">
        <f t="shared" si="11"/>
        <v>36453</v>
      </c>
      <c r="V14" s="109"/>
      <c r="W14" s="164">
        <v>10659</v>
      </c>
      <c r="X14" s="164">
        <v>9469</v>
      </c>
      <c r="Y14" s="164">
        <v>133</v>
      </c>
      <c r="Z14" s="77">
        <f t="shared" si="12"/>
        <v>20261</v>
      </c>
      <c r="AA14" s="109"/>
      <c r="AB14" s="109"/>
    </row>
    <row r="15" spans="1:28" ht="16.5" customHeight="1" thickTop="1" thickBot="1" x14ac:dyDescent="0.25">
      <c r="B15" s="90" t="s">
        <v>107</v>
      </c>
      <c r="C15" s="164">
        <v>77006</v>
      </c>
      <c r="D15" s="164">
        <v>11348</v>
      </c>
      <c r="E15" s="164">
        <v>10369</v>
      </c>
      <c r="F15" s="77">
        <f t="shared" si="0"/>
        <v>98723</v>
      </c>
      <c r="G15" s="109"/>
      <c r="H15" s="77">
        <f t="shared" si="6"/>
        <v>21076</v>
      </c>
      <c r="I15" s="77">
        <f t="shared" si="7"/>
        <v>3851</v>
      </c>
      <c r="J15" s="77">
        <f t="shared" si="8"/>
        <v>1483</v>
      </c>
      <c r="K15" s="77">
        <f t="shared" si="9"/>
        <v>26410</v>
      </c>
      <c r="L15" s="109"/>
      <c r="M15" s="77">
        <v>19896</v>
      </c>
      <c r="N15" s="77">
        <v>3331</v>
      </c>
      <c r="O15" s="77">
        <v>3443</v>
      </c>
      <c r="P15" s="77">
        <f t="shared" si="10"/>
        <v>26670</v>
      </c>
      <c r="Q15" s="109"/>
      <c r="R15" s="77">
        <v>20751</v>
      </c>
      <c r="S15" s="77">
        <v>2455</v>
      </c>
      <c r="T15" s="77">
        <v>3222</v>
      </c>
      <c r="U15" s="77">
        <f t="shared" si="11"/>
        <v>26428</v>
      </c>
      <c r="V15" s="109"/>
      <c r="W15" s="164">
        <v>15283</v>
      </c>
      <c r="X15" s="164">
        <v>1711</v>
      </c>
      <c r="Y15" s="164">
        <v>2221</v>
      </c>
      <c r="Z15" s="77">
        <f t="shared" si="12"/>
        <v>19215</v>
      </c>
      <c r="AA15" s="109"/>
      <c r="AB15" s="109"/>
    </row>
    <row r="16" spans="1:28" ht="16.5" customHeight="1" thickTop="1" x14ac:dyDescent="0.2">
      <c r="B16" s="90"/>
      <c r="C16" s="164"/>
      <c r="D16" s="164"/>
      <c r="E16" s="164"/>
      <c r="F16" s="164"/>
      <c r="G16" s="109"/>
      <c r="H16" s="164"/>
      <c r="I16" s="164"/>
      <c r="J16" s="164"/>
      <c r="K16" s="164"/>
      <c r="L16" s="109"/>
      <c r="M16" s="164"/>
      <c r="N16" s="164"/>
      <c r="O16" s="164"/>
      <c r="P16" s="164"/>
      <c r="Q16" s="109"/>
      <c r="R16" s="164"/>
      <c r="S16" s="164"/>
      <c r="T16" s="164"/>
      <c r="U16" s="164"/>
      <c r="V16" s="109"/>
      <c r="W16" s="164"/>
      <c r="X16" s="164"/>
      <c r="Y16" s="164"/>
      <c r="Z16" s="164"/>
      <c r="AA16" s="109"/>
      <c r="AB16" s="109"/>
    </row>
    <row r="17" spans="2:28" x14ac:dyDescent="0.2">
      <c r="B17" s="90"/>
      <c r="G17" s="109"/>
      <c r="L17" s="109"/>
      <c r="Q17" s="109"/>
    </row>
    <row r="18" spans="2:28" ht="12.75" thickBot="1" x14ac:dyDescent="0.25">
      <c r="B18" s="90"/>
      <c r="G18" s="109"/>
      <c r="L18" s="109"/>
      <c r="Q18" s="109"/>
    </row>
    <row r="19" spans="2:28" ht="17.100000000000001" customHeight="1" thickTop="1" thickBot="1" x14ac:dyDescent="0.25">
      <c r="B19" s="242"/>
      <c r="C19" s="244" t="s">
        <v>93</v>
      </c>
      <c r="D19" s="256"/>
      <c r="E19" s="257" t="s">
        <v>96</v>
      </c>
      <c r="F19" s="259" t="s">
        <v>294</v>
      </c>
      <c r="G19" s="109"/>
      <c r="H19" s="245" t="s">
        <v>93</v>
      </c>
      <c r="I19" s="256"/>
      <c r="J19" s="257" t="s">
        <v>96</v>
      </c>
      <c r="K19" s="259" t="s">
        <v>296</v>
      </c>
      <c r="L19" s="109"/>
      <c r="M19" s="245" t="s">
        <v>93</v>
      </c>
      <c r="N19" s="256"/>
      <c r="O19" s="257" t="s">
        <v>96</v>
      </c>
      <c r="P19" s="259" t="s">
        <v>261</v>
      </c>
      <c r="Q19" s="109"/>
      <c r="R19" s="245" t="s">
        <v>93</v>
      </c>
      <c r="S19" s="256"/>
      <c r="T19" s="257" t="s">
        <v>96</v>
      </c>
      <c r="U19" s="259" t="s">
        <v>234</v>
      </c>
      <c r="W19" s="245" t="s">
        <v>93</v>
      </c>
      <c r="X19" s="256"/>
      <c r="Y19" s="257" t="s">
        <v>96</v>
      </c>
      <c r="Z19" s="259" t="s">
        <v>179</v>
      </c>
    </row>
    <row r="20" spans="2:28" ht="38.25" customHeight="1" thickTop="1" thickBot="1" x14ac:dyDescent="0.25">
      <c r="B20" s="243"/>
      <c r="C20" s="163" t="s">
        <v>94</v>
      </c>
      <c r="D20" s="163" t="s">
        <v>95</v>
      </c>
      <c r="E20" s="258"/>
      <c r="F20" s="260"/>
      <c r="G20" s="109"/>
      <c r="H20" s="194" t="s">
        <v>94</v>
      </c>
      <c r="I20" s="194" t="s">
        <v>95</v>
      </c>
      <c r="J20" s="258"/>
      <c r="K20" s="260"/>
      <c r="L20" s="109"/>
      <c r="M20" s="177" t="s">
        <v>94</v>
      </c>
      <c r="N20" s="177" t="s">
        <v>95</v>
      </c>
      <c r="O20" s="258"/>
      <c r="P20" s="260"/>
      <c r="Q20" s="109"/>
      <c r="R20" s="167" t="s">
        <v>94</v>
      </c>
      <c r="S20" s="167" t="s">
        <v>95</v>
      </c>
      <c r="T20" s="258"/>
      <c r="U20" s="260"/>
      <c r="W20" s="167" t="s">
        <v>94</v>
      </c>
      <c r="X20" s="167" t="s">
        <v>95</v>
      </c>
      <c r="Y20" s="258"/>
      <c r="Z20" s="260"/>
    </row>
    <row r="21" spans="2:28" ht="16.5" customHeight="1" thickTop="1" x14ac:dyDescent="0.2">
      <c r="B21" s="86" t="s">
        <v>213</v>
      </c>
      <c r="C21" s="87">
        <f>SUM(C22:C25)</f>
        <v>1104173</v>
      </c>
      <c r="D21" s="87">
        <f>SUM(D22:D25)</f>
        <v>317898</v>
      </c>
      <c r="E21" s="87">
        <f>SUM(E22:E25)</f>
        <v>36002</v>
      </c>
      <c r="F21" s="87">
        <f>SUM(F22:F25)</f>
        <v>1458073</v>
      </c>
      <c r="G21" s="130"/>
      <c r="H21" s="87">
        <f>SUM(H22:H25)</f>
        <v>269203</v>
      </c>
      <c r="I21" s="87">
        <f>SUM(I22:I25)</f>
        <v>76941</v>
      </c>
      <c r="J21" s="87">
        <f>SUM(J22:J25)</f>
        <v>10475</v>
      </c>
      <c r="K21" s="87">
        <f>SUM(K22:K25)</f>
        <v>356619</v>
      </c>
      <c r="L21" s="130"/>
      <c r="M21" s="87">
        <f>SUM(M22:M25)</f>
        <v>318380</v>
      </c>
      <c r="N21" s="87">
        <f>SUM(N22:N25)</f>
        <v>93934</v>
      </c>
      <c r="O21" s="87">
        <f>SUM(O22:O25)</f>
        <v>9610</v>
      </c>
      <c r="P21" s="87">
        <f>SUM(P22:P25)</f>
        <v>421924</v>
      </c>
      <c r="Q21" s="130"/>
      <c r="R21" s="87">
        <f>SUM(R22:R25)</f>
        <v>313421</v>
      </c>
      <c r="S21" s="87">
        <f>SUM(S22:S25)</f>
        <v>91519</v>
      </c>
      <c r="T21" s="87">
        <f>SUM(T22:T25)</f>
        <v>8639</v>
      </c>
      <c r="U21" s="87">
        <f>SUM(U22:U25)</f>
        <v>413579</v>
      </c>
      <c r="V21" s="109"/>
      <c r="W21" s="87">
        <f>SUM(W22:W25)</f>
        <v>203169</v>
      </c>
      <c r="X21" s="87">
        <f>SUM(X22:X25)</f>
        <v>55504</v>
      </c>
      <c r="Y21" s="87">
        <f>SUM(Y22:Y25)</f>
        <v>7278</v>
      </c>
      <c r="Z21" s="87">
        <f>SUM(Z22:Z25)</f>
        <v>265951</v>
      </c>
      <c r="AA21" s="109"/>
      <c r="AB21" s="109"/>
    </row>
    <row r="22" spans="2:28" ht="16.5" customHeight="1" thickBot="1" x14ac:dyDescent="0.25">
      <c r="B22" s="81" t="s">
        <v>214</v>
      </c>
      <c r="C22" s="77">
        <v>746056</v>
      </c>
      <c r="D22" s="77">
        <v>252146</v>
      </c>
      <c r="E22" s="77">
        <v>0</v>
      </c>
      <c r="F22" s="77">
        <f t="shared" ref="F22:F25" si="13">SUM(C22:E22)</f>
        <v>998202</v>
      </c>
      <c r="G22" s="109"/>
      <c r="H22" s="77">
        <f t="shared" ref="H22:J25" si="14">C22-M22-R22-W22</f>
        <v>175154</v>
      </c>
      <c r="I22" s="77">
        <f t="shared" si="14"/>
        <v>60837</v>
      </c>
      <c r="J22" s="77">
        <f t="shared" si="14"/>
        <v>0</v>
      </c>
      <c r="K22" s="77">
        <f t="shared" ref="K22:K25" si="15">SUM(H22:J22)</f>
        <v>235991</v>
      </c>
      <c r="L22" s="109"/>
      <c r="M22" s="77">
        <v>224900</v>
      </c>
      <c r="N22" s="77">
        <v>75287</v>
      </c>
      <c r="O22" s="77">
        <v>0</v>
      </c>
      <c r="P22" s="77">
        <f t="shared" ref="P22:P25" si="16">SUM(M22:O22)</f>
        <v>300187</v>
      </c>
      <c r="Q22" s="109"/>
      <c r="R22" s="77">
        <v>215658</v>
      </c>
      <c r="S22" s="77">
        <v>73745</v>
      </c>
      <c r="T22" s="77">
        <v>0</v>
      </c>
      <c r="U22" s="77">
        <f t="shared" ref="U22:U25" si="17">SUM(R22:T22)</f>
        <v>289403</v>
      </c>
      <c r="V22" s="109"/>
      <c r="W22" s="77">
        <v>130344</v>
      </c>
      <c r="X22" s="77">
        <v>42277</v>
      </c>
      <c r="Y22" s="77">
        <v>0</v>
      </c>
      <c r="Z22" s="77">
        <f t="shared" ref="Z22:Z25" si="18">SUM(W22:Y22)</f>
        <v>172621</v>
      </c>
      <c r="AA22" s="109"/>
      <c r="AB22" s="109"/>
    </row>
    <row r="23" spans="2:28" ht="16.5" customHeight="1" thickTop="1" thickBot="1" x14ac:dyDescent="0.25">
      <c r="B23" s="90" t="s">
        <v>215</v>
      </c>
      <c r="C23" s="164">
        <v>315198</v>
      </c>
      <c r="D23" s="164">
        <v>55045</v>
      </c>
      <c r="E23" s="164">
        <v>0</v>
      </c>
      <c r="F23" s="77">
        <f t="shared" si="13"/>
        <v>370243</v>
      </c>
      <c r="G23" s="109"/>
      <c r="H23" s="77">
        <f t="shared" si="14"/>
        <v>84360</v>
      </c>
      <c r="I23" s="77">
        <f t="shared" si="14"/>
        <v>13651</v>
      </c>
      <c r="J23" s="77">
        <f t="shared" si="14"/>
        <v>0</v>
      </c>
      <c r="K23" s="77">
        <f t="shared" si="15"/>
        <v>98011</v>
      </c>
      <c r="L23" s="109"/>
      <c r="M23" s="77">
        <v>80463</v>
      </c>
      <c r="N23" s="77">
        <v>15294</v>
      </c>
      <c r="O23" s="77">
        <v>0</v>
      </c>
      <c r="P23" s="77">
        <f t="shared" si="16"/>
        <v>95757</v>
      </c>
      <c r="Q23" s="109"/>
      <c r="R23" s="77">
        <v>86769</v>
      </c>
      <c r="S23" s="77">
        <v>14970</v>
      </c>
      <c r="T23" s="77">
        <v>0</v>
      </c>
      <c r="U23" s="77">
        <f t="shared" si="17"/>
        <v>101739</v>
      </c>
      <c r="V23" s="109"/>
      <c r="W23" s="164">
        <v>63606</v>
      </c>
      <c r="X23" s="164">
        <v>11130</v>
      </c>
      <c r="Y23" s="164">
        <v>0</v>
      </c>
      <c r="Z23" s="77">
        <f t="shared" si="18"/>
        <v>74736</v>
      </c>
      <c r="AA23" s="109"/>
      <c r="AB23" s="109"/>
    </row>
    <row r="24" spans="2:28" ht="16.5" customHeight="1" thickTop="1" thickBot="1" x14ac:dyDescent="0.25">
      <c r="B24" s="90" t="s">
        <v>216</v>
      </c>
      <c r="C24" s="164">
        <v>0</v>
      </c>
      <c r="D24" s="164">
        <v>0</v>
      </c>
      <c r="E24" s="164">
        <v>23762</v>
      </c>
      <c r="F24" s="77">
        <f t="shared" si="13"/>
        <v>23762</v>
      </c>
      <c r="G24" s="109"/>
      <c r="H24" s="77">
        <f t="shared" si="14"/>
        <v>0</v>
      </c>
      <c r="I24" s="77">
        <f t="shared" si="14"/>
        <v>0</v>
      </c>
      <c r="J24" s="77">
        <f t="shared" si="14"/>
        <v>7299</v>
      </c>
      <c r="K24" s="77">
        <f t="shared" si="15"/>
        <v>7299</v>
      </c>
      <c r="L24" s="109"/>
      <c r="M24" s="77">
        <v>0</v>
      </c>
      <c r="N24" s="77">
        <v>0</v>
      </c>
      <c r="O24" s="77">
        <v>6374</v>
      </c>
      <c r="P24" s="77">
        <f t="shared" si="16"/>
        <v>6374</v>
      </c>
      <c r="Q24" s="109"/>
      <c r="R24" s="77">
        <v>0</v>
      </c>
      <c r="S24" s="77">
        <v>0</v>
      </c>
      <c r="T24" s="77">
        <v>5665</v>
      </c>
      <c r="U24" s="77">
        <f t="shared" si="17"/>
        <v>5665</v>
      </c>
      <c r="V24" s="109"/>
      <c r="W24" s="164">
        <v>0</v>
      </c>
      <c r="X24" s="164">
        <v>0</v>
      </c>
      <c r="Y24" s="164">
        <v>4424</v>
      </c>
      <c r="Z24" s="77">
        <f t="shared" si="18"/>
        <v>4424</v>
      </c>
      <c r="AA24" s="109"/>
      <c r="AB24" s="109"/>
    </row>
    <row r="25" spans="2:28" ht="16.5" customHeight="1" thickTop="1" thickBot="1" x14ac:dyDescent="0.25">
      <c r="B25" s="90" t="s">
        <v>217</v>
      </c>
      <c r="C25" s="164">
        <v>42919</v>
      </c>
      <c r="D25" s="164">
        <v>10707</v>
      </c>
      <c r="E25" s="164">
        <v>12240</v>
      </c>
      <c r="F25" s="77">
        <f t="shared" si="13"/>
        <v>65866</v>
      </c>
      <c r="G25" s="109"/>
      <c r="H25" s="77">
        <f t="shared" si="14"/>
        <v>9689</v>
      </c>
      <c r="I25" s="77">
        <f t="shared" si="14"/>
        <v>2453</v>
      </c>
      <c r="J25" s="77">
        <f t="shared" si="14"/>
        <v>3176</v>
      </c>
      <c r="K25" s="77">
        <f t="shared" si="15"/>
        <v>15318</v>
      </c>
      <c r="L25" s="109"/>
      <c r="M25" s="77">
        <v>13017</v>
      </c>
      <c r="N25" s="77">
        <v>3353</v>
      </c>
      <c r="O25" s="77">
        <v>3236</v>
      </c>
      <c r="P25" s="77">
        <f t="shared" si="16"/>
        <v>19606</v>
      </c>
      <c r="Q25" s="109"/>
      <c r="R25" s="77">
        <v>10994</v>
      </c>
      <c r="S25" s="77">
        <v>2804</v>
      </c>
      <c r="T25" s="77">
        <v>2974</v>
      </c>
      <c r="U25" s="77">
        <f t="shared" si="17"/>
        <v>16772</v>
      </c>
      <c r="V25" s="109"/>
      <c r="W25" s="164">
        <v>9219</v>
      </c>
      <c r="X25" s="164">
        <v>2097</v>
      </c>
      <c r="Y25" s="164">
        <v>2854</v>
      </c>
      <c r="Z25" s="77">
        <f t="shared" si="18"/>
        <v>14170</v>
      </c>
      <c r="AA25" s="109"/>
      <c r="AB25" s="109"/>
    </row>
    <row r="26" spans="2:28" ht="16.5" customHeight="1" thickTop="1" x14ac:dyDescent="0.2">
      <c r="B26" s="86" t="s">
        <v>218</v>
      </c>
      <c r="C26" s="87">
        <f>SUM(C27:C30)</f>
        <v>1104173</v>
      </c>
      <c r="D26" s="87">
        <f>SUM(D27:D30)</f>
        <v>317898</v>
      </c>
      <c r="E26" s="87">
        <f>SUM(E27:E30)</f>
        <v>36002</v>
      </c>
      <c r="F26" s="87">
        <f>SUM(F27:F30)</f>
        <v>1458073</v>
      </c>
      <c r="G26" s="109"/>
      <c r="H26" s="87">
        <f>SUM(H27:H30)</f>
        <v>269203</v>
      </c>
      <c r="I26" s="87">
        <f>SUM(I27:I30)</f>
        <v>76941</v>
      </c>
      <c r="J26" s="87">
        <f>SUM(J27:J30)</f>
        <v>10475</v>
      </c>
      <c r="K26" s="87">
        <f>SUM(K27:K30)</f>
        <v>356619</v>
      </c>
      <c r="L26" s="109"/>
      <c r="M26" s="87">
        <f>SUM(M27:M30)</f>
        <v>318380</v>
      </c>
      <c r="N26" s="87">
        <f>SUM(N27:N30)</f>
        <v>93934</v>
      </c>
      <c r="O26" s="87">
        <f>SUM(O27:O30)</f>
        <v>9610</v>
      </c>
      <c r="P26" s="87">
        <f>SUM(P27:P30)</f>
        <v>421924</v>
      </c>
      <c r="Q26" s="109"/>
      <c r="R26" s="87">
        <f>SUM(R27:R30)</f>
        <v>313421</v>
      </c>
      <c r="S26" s="87">
        <f>SUM(S27:S30)</f>
        <v>91519</v>
      </c>
      <c r="T26" s="87">
        <f>SUM(T27:T30)</f>
        <v>8639</v>
      </c>
      <c r="U26" s="87">
        <f>SUM(U27:U30)</f>
        <v>413579</v>
      </c>
      <c r="V26" s="109"/>
      <c r="W26" s="87">
        <f>SUM(W27:W30)</f>
        <v>203169</v>
      </c>
      <c r="X26" s="87">
        <f>SUM(X27:X30)</f>
        <v>55504</v>
      </c>
      <c r="Y26" s="87">
        <f>SUM(Y27:Y30)</f>
        <v>7278</v>
      </c>
      <c r="Z26" s="87">
        <f>SUM(Z27:Z30)</f>
        <v>265951</v>
      </c>
      <c r="AA26" s="109"/>
      <c r="AB26" s="109"/>
    </row>
    <row r="27" spans="2:28" ht="16.5" customHeight="1" thickBot="1" x14ac:dyDescent="0.25">
      <c r="B27" s="90" t="s">
        <v>104</v>
      </c>
      <c r="C27" s="164">
        <v>680572</v>
      </c>
      <c r="D27" s="164">
        <v>188298</v>
      </c>
      <c r="E27" s="164">
        <v>18295</v>
      </c>
      <c r="F27" s="77">
        <f t="shared" ref="F27:F30" si="19">SUM(C27:E27)</f>
        <v>887165</v>
      </c>
      <c r="G27" s="109"/>
      <c r="H27" s="77">
        <f t="shared" ref="H27:J30" si="20">C27-M27-R27-W27</f>
        <v>163952</v>
      </c>
      <c r="I27" s="77">
        <f t="shared" si="20"/>
        <v>46183</v>
      </c>
      <c r="J27" s="77">
        <f t="shared" si="20"/>
        <v>5314</v>
      </c>
      <c r="K27" s="77">
        <f t="shared" ref="K27:K30" si="21">SUM(H27:J27)</f>
        <v>215449</v>
      </c>
      <c r="L27" s="109"/>
      <c r="M27" s="77">
        <v>192342</v>
      </c>
      <c r="N27" s="77">
        <v>53088</v>
      </c>
      <c r="O27" s="77">
        <v>4628</v>
      </c>
      <c r="P27" s="77">
        <f t="shared" ref="P27:P30" si="22">SUM(M27:O27)</f>
        <v>250058</v>
      </c>
      <c r="Q27" s="109"/>
      <c r="R27" s="77">
        <v>190560</v>
      </c>
      <c r="S27" s="77">
        <v>52740</v>
      </c>
      <c r="T27" s="77">
        <v>4429</v>
      </c>
      <c r="U27" s="77">
        <f t="shared" ref="U27:U30" si="23">SUM(R27:T27)</f>
        <v>247729</v>
      </c>
      <c r="V27" s="109"/>
      <c r="W27" s="164">
        <v>133718</v>
      </c>
      <c r="X27" s="164">
        <v>36287</v>
      </c>
      <c r="Y27" s="164">
        <v>3924</v>
      </c>
      <c r="Z27" s="77">
        <f t="shared" ref="Z27:Z30" si="24">SUM(W27:Y27)</f>
        <v>173929</v>
      </c>
      <c r="AA27" s="109"/>
      <c r="AB27" s="109"/>
    </row>
    <row r="28" spans="2:28" ht="16.5" customHeight="1" thickTop="1" thickBot="1" x14ac:dyDescent="0.25">
      <c r="B28" s="90" t="s">
        <v>105</v>
      </c>
      <c r="C28" s="164">
        <v>292501</v>
      </c>
      <c r="D28" s="164">
        <v>55905</v>
      </c>
      <c r="E28" s="164">
        <v>7862</v>
      </c>
      <c r="F28" s="77">
        <f t="shared" si="19"/>
        <v>356268</v>
      </c>
      <c r="G28" s="109"/>
      <c r="H28" s="77">
        <f t="shared" si="20"/>
        <v>70828</v>
      </c>
      <c r="I28" s="77">
        <f t="shared" si="20"/>
        <v>12695</v>
      </c>
      <c r="J28" s="77">
        <f t="shared" si="20"/>
        <v>2884</v>
      </c>
      <c r="K28" s="77">
        <f t="shared" si="21"/>
        <v>86407</v>
      </c>
      <c r="L28" s="109"/>
      <c r="M28" s="77">
        <v>90509</v>
      </c>
      <c r="N28" s="77">
        <v>18863</v>
      </c>
      <c r="O28" s="77">
        <v>1977</v>
      </c>
      <c r="P28" s="77">
        <f t="shared" si="22"/>
        <v>111349</v>
      </c>
      <c r="Q28" s="109"/>
      <c r="R28" s="77">
        <v>86632</v>
      </c>
      <c r="S28" s="77">
        <v>16149</v>
      </c>
      <c r="T28" s="77">
        <v>1609</v>
      </c>
      <c r="U28" s="77">
        <f t="shared" si="23"/>
        <v>104390</v>
      </c>
      <c r="V28" s="109"/>
      <c r="W28" s="164">
        <v>44532</v>
      </c>
      <c r="X28" s="164">
        <v>8198</v>
      </c>
      <c r="Y28" s="164">
        <v>1392</v>
      </c>
      <c r="Z28" s="77">
        <f t="shared" si="24"/>
        <v>54122</v>
      </c>
      <c r="AA28" s="109"/>
      <c r="AB28" s="109"/>
    </row>
    <row r="29" spans="2:28" ht="16.5" customHeight="1" thickTop="1" thickBot="1" x14ac:dyDescent="0.25">
      <c r="B29" s="90" t="s">
        <v>106</v>
      </c>
      <c r="C29" s="164">
        <v>56339</v>
      </c>
      <c r="D29" s="164">
        <v>65071</v>
      </c>
      <c r="E29" s="164">
        <v>729</v>
      </c>
      <c r="F29" s="77">
        <f t="shared" si="19"/>
        <v>122139</v>
      </c>
      <c r="G29" s="109"/>
      <c r="H29" s="77">
        <f t="shared" si="20"/>
        <v>14849</v>
      </c>
      <c r="I29" s="77">
        <f t="shared" si="20"/>
        <v>15863</v>
      </c>
      <c r="J29" s="77">
        <f t="shared" si="20"/>
        <v>137</v>
      </c>
      <c r="K29" s="77">
        <f t="shared" si="21"/>
        <v>30849</v>
      </c>
      <c r="L29" s="109"/>
      <c r="M29" s="77">
        <v>16340</v>
      </c>
      <c r="N29" s="77">
        <v>19493</v>
      </c>
      <c r="O29" s="77">
        <v>244</v>
      </c>
      <c r="P29" s="77">
        <f t="shared" si="22"/>
        <v>36077</v>
      </c>
      <c r="Q29" s="109"/>
      <c r="R29" s="77">
        <v>15963</v>
      </c>
      <c r="S29" s="77">
        <v>20303</v>
      </c>
      <c r="T29" s="77">
        <v>255</v>
      </c>
      <c r="U29" s="77">
        <f t="shared" si="23"/>
        <v>36521</v>
      </c>
      <c r="V29" s="109"/>
      <c r="W29" s="164">
        <v>9187</v>
      </c>
      <c r="X29" s="164">
        <v>9412</v>
      </c>
      <c r="Y29" s="164">
        <v>93</v>
      </c>
      <c r="Z29" s="77">
        <f t="shared" si="24"/>
        <v>18692</v>
      </c>
      <c r="AA29" s="109"/>
      <c r="AB29" s="109"/>
    </row>
    <row r="30" spans="2:28" ht="16.5" customHeight="1" thickTop="1" thickBot="1" x14ac:dyDescent="0.25">
      <c r="B30" s="90" t="s">
        <v>107</v>
      </c>
      <c r="C30" s="164">
        <v>74761</v>
      </c>
      <c r="D30" s="164">
        <v>8624</v>
      </c>
      <c r="E30" s="164">
        <v>9116</v>
      </c>
      <c r="F30" s="77">
        <f t="shared" si="19"/>
        <v>92501</v>
      </c>
      <c r="G30" s="109"/>
      <c r="H30" s="77">
        <f t="shared" si="20"/>
        <v>19574</v>
      </c>
      <c r="I30" s="77">
        <f t="shared" si="20"/>
        <v>2200</v>
      </c>
      <c r="J30" s="77">
        <f t="shared" si="20"/>
        <v>2140</v>
      </c>
      <c r="K30" s="77">
        <f t="shared" si="21"/>
        <v>23914</v>
      </c>
      <c r="L30" s="109"/>
      <c r="M30" s="77">
        <v>19189</v>
      </c>
      <c r="N30" s="77">
        <v>2490</v>
      </c>
      <c r="O30" s="77">
        <v>2761</v>
      </c>
      <c r="P30" s="77">
        <f t="shared" si="22"/>
        <v>24440</v>
      </c>
      <c r="Q30" s="109"/>
      <c r="R30" s="77">
        <v>20266</v>
      </c>
      <c r="S30" s="77">
        <v>2327</v>
      </c>
      <c r="T30" s="77">
        <v>2346</v>
      </c>
      <c r="U30" s="77">
        <f t="shared" si="23"/>
        <v>24939</v>
      </c>
      <c r="V30" s="109"/>
      <c r="W30" s="164">
        <v>15732</v>
      </c>
      <c r="X30" s="164">
        <v>1607</v>
      </c>
      <c r="Y30" s="164">
        <v>1869</v>
      </c>
      <c r="Z30" s="77">
        <f t="shared" si="24"/>
        <v>19208</v>
      </c>
      <c r="AA30" s="109"/>
      <c r="AB30" s="109"/>
    </row>
    <row r="31" spans="2:28" ht="12.75" thickTop="1" x14ac:dyDescent="0.2"/>
    <row r="33" spans="3:3" x14ac:dyDescent="0.2">
      <c r="C33" s="130"/>
    </row>
    <row r="34" spans="3:3" x14ac:dyDescent="0.2">
      <c r="C34" s="130"/>
    </row>
  </sheetData>
  <mergeCells count="32">
    <mergeCell ref="H4:I4"/>
    <mergeCell ref="J4:J5"/>
    <mergeCell ref="K4:K5"/>
    <mergeCell ref="H19:I19"/>
    <mergeCell ref="J19:J20"/>
    <mergeCell ref="K19:K20"/>
    <mergeCell ref="B4:B5"/>
    <mergeCell ref="C4:D4"/>
    <mergeCell ref="E4:E5"/>
    <mergeCell ref="F4:F5"/>
    <mergeCell ref="B19:B20"/>
    <mergeCell ref="C19:D19"/>
    <mergeCell ref="E19:E20"/>
    <mergeCell ref="F19:F20"/>
    <mergeCell ref="R4:S4"/>
    <mergeCell ref="T4:T5"/>
    <mergeCell ref="U4:U5"/>
    <mergeCell ref="R19:S19"/>
    <mergeCell ref="T19:T20"/>
    <mergeCell ref="U19:U20"/>
    <mergeCell ref="W4:X4"/>
    <mergeCell ref="Y4:Y5"/>
    <mergeCell ref="Z4:Z5"/>
    <mergeCell ref="W19:X19"/>
    <mergeCell ref="Y19:Y20"/>
    <mergeCell ref="Z19:Z20"/>
    <mergeCell ref="M4:N4"/>
    <mergeCell ref="O4:O5"/>
    <mergeCell ref="P4:P5"/>
    <mergeCell ref="M19:N19"/>
    <mergeCell ref="O19:O20"/>
    <mergeCell ref="P19:P20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21"/>
  <sheetViews>
    <sheetView zoomScaleNormal="100" zoomScaleSheetLayoutView="100" workbookViewId="0">
      <pane xSplit="2" topLeftCell="C1" activePane="topRight" state="frozen"/>
      <selection activeCell="D12" sqref="D12"/>
      <selection pane="topRight" activeCell="H7" sqref="H7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4" width="14.875" style="2" customWidth="1"/>
    <col min="5" max="5" width="14.75" style="2" customWidth="1"/>
    <col min="6" max="6" width="4" style="2" customWidth="1"/>
    <col min="7" max="9" width="14.875" style="2" hidden="1" customWidth="1" outlineLevel="1"/>
    <col min="10" max="10" width="3.625" style="2" hidden="1" customWidth="1" outlineLevel="1"/>
    <col min="11" max="13" width="14.875" style="2" hidden="1" customWidth="1" outlineLevel="1"/>
    <col min="14" max="14" width="3.625" style="2" hidden="1" customWidth="1" outlineLevel="1"/>
    <col min="15" max="17" width="14.875" style="2" hidden="1" customWidth="1" outlineLevel="1"/>
    <col min="18" max="18" width="3.625" style="2" hidden="1" customWidth="1" outlineLevel="1"/>
    <col min="19" max="21" width="14.875" style="2" hidden="1" customWidth="1" outlineLevel="1"/>
    <col min="22" max="22" width="10.875" style="2" collapsed="1"/>
    <col min="23" max="16384" width="10.875" style="2"/>
  </cols>
  <sheetData>
    <row r="1" spans="1:21" ht="15.75" x14ac:dyDescent="0.25">
      <c r="A1" s="9" t="s">
        <v>9</v>
      </c>
    </row>
    <row r="2" spans="1:21" ht="15.75" x14ac:dyDescent="0.25">
      <c r="A2" s="9"/>
    </row>
    <row r="3" spans="1:21" ht="18.75" thickBot="1" x14ac:dyDescent="0.3">
      <c r="A3" s="9"/>
      <c r="B3" s="118" t="s">
        <v>142</v>
      </c>
    </row>
    <row r="4" spans="1:21" s="29" customFormat="1" ht="22.5" customHeight="1" thickTop="1" thickBot="1" x14ac:dyDescent="0.25">
      <c r="B4" s="261"/>
      <c r="C4" s="128" t="s">
        <v>282</v>
      </c>
      <c r="D4" s="157" t="s">
        <v>280</v>
      </c>
      <c r="E4" s="259" t="s">
        <v>169</v>
      </c>
      <c r="F4" s="135"/>
      <c r="G4" s="191" t="s">
        <v>283</v>
      </c>
      <c r="H4" s="191" t="s">
        <v>281</v>
      </c>
      <c r="I4" s="259" t="s">
        <v>169</v>
      </c>
      <c r="J4" s="135"/>
      <c r="K4" s="179" t="s">
        <v>256</v>
      </c>
      <c r="L4" s="179" t="s">
        <v>257</v>
      </c>
      <c r="M4" s="259" t="s">
        <v>169</v>
      </c>
      <c r="N4" s="135"/>
      <c r="O4" s="173" t="s">
        <v>224</v>
      </c>
      <c r="P4" s="173" t="s">
        <v>225</v>
      </c>
      <c r="Q4" s="259" t="s">
        <v>169</v>
      </c>
      <c r="S4" s="173" t="s">
        <v>197</v>
      </c>
      <c r="T4" s="173" t="s">
        <v>175</v>
      </c>
      <c r="U4" s="259" t="s">
        <v>169</v>
      </c>
    </row>
    <row r="5" spans="1:21" s="29" customFormat="1" ht="22.5" customHeight="1" thickTop="1" thickBot="1" x14ac:dyDescent="0.25">
      <c r="B5" s="262"/>
      <c r="C5" s="244" t="s">
        <v>170</v>
      </c>
      <c r="D5" s="256"/>
      <c r="E5" s="260"/>
      <c r="F5" s="139"/>
      <c r="G5" s="244" t="s">
        <v>170</v>
      </c>
      <c r="H5" s="256"/>
      <c r="I5" s="260"/>
      <c r="J5" s="139"/>
      <c r="K5" s="244" t="s">
        <v>170</v>
      </c>
      <c r="L5" s="256"/>
      <c r="M5" s="260"/>
      <c r="N5" s="139"/>
      <c r="O5" s="244" t="s">
        <v>170</v>
      </c>
      <c r="P5" s="256"/>
      <c r="Q5" s="260"/>
      <c r="S5" s="244" t="s">
        <v>170</v>
      </c>
      <c r="T5" s="256"/>
      <c r="U5" s="260"/>
    </row>
    <row r="6" spans="1:21" s="29" customFormat="1" ht="16.5" customHeight="1" thickTop="1" thickBot="1" x14ac:dyDescent="0.25">
      <c r="B6" s="25" t="s">
        <v>33</v>
      </c>
      <c r="C6" s="109">
        <v>1440028</v>
      </c>
      <c r="D6" s="109">
        <v>1458073</v>
      </c>
      <c r="E6" s="51">
        <f>C6/D6-1</f>
        <v>-1.2375923564869495E-2</v>
      </c>
      <c r="F6" s="109"/>
      <c r="G6" s="109">
        <f t="shared" ref="G6:G14" si="0">C6-K6-O6-S6</f>
        <v>358023</v>
      </c>
      <c r="H6" s="109">
        <v>356619</v>
      </c>
      <c r="I6" s="51">
        <f>G6/H6-1</f>
        <v>3.9369747545701106E-3</v>
      </c>
      <c r="J6" s="109"/>
      <c r="K6" s="109">
        <v>391693</v>
      </c>
      <c r="L6" s="109">
        <v>421924</v>
      </c>
      <c r="M6" s="51">
        <f>K6/L6-1</f>
        <v>-7.1650344611825845E-2</v>
      </c>
      <c r="N6" s="109"/>
      <c r="O6" s="109">
        <v>418847</v>
      </c>
      <c r="P6" s="109">
        <v>413579</v>
      </c>
      <c r="Q6" s="51">
        <f>O6/P6-1</f>
        <v>1.273759064169111E-2</v>
      </c>
      <c r="R6" s="109"/>
      <c r="S6" s="109">
        <v>271465</v>
      </c>
      <c r="T6" s="109">
        <v>265951</v>
      </c>
      <c r="U6" s="51">
        <f>S6/T6-1</f>
        <v>2.0733142571375929E-2</v>
      </c>
    </row>
    <row r="7" spans="1:21" s="29" customFormat="1" ht="16.5" customHeight="1" thickTop="1" thickBot="1" x14ac:dyDescent="0.25">
      <c r="B7" s="154" t="s">
        <v>172</v>
      </c>
      <c r="C7" s="162">
        <v>1433503.8794464001</v>
      </c>
      <c r="D7" s="205">
        <v>1377453.0070229999</v>
      </c>
      <c r="E7" s="155">
        <f>C7/D7-1</f>
        <v>4.0691676694321055E-2</v>
      </c>
      <c r="F7" s="109"/>
      <c r="G7" s="162">
        <f t="shared" si="0"/>
        <v>354063.30540300021</v>
      </c>
      <c r="H7" s="162">
        <f>D7-L7-P7-T7</f>
        <v>331101.83193329989</v>
      </c>
      <c r="I7" s="155">
        <f>G7/H7-1</f>
        <v>6.934867540789047E-2</v>
      </c>
      <c r="J7" s="109"/>
      <c r="K7" s="162">
        <v>389128.57404339989</v>
      </c>
      <c r="L7" s="162">
        <v>387528.17508970003</v>
      </c>
      <c r="M7" s="155">
        <f>K7/L7-1</f>
        <v>4.1297615414142008E-3</v>
      </c>
      <c r="N7" s="109"/>
      <c r="O7" s="162">
        <v>418847</v>
      </c>
      <c r="P7" s="162">
        <v>400359</v>
      </c>
      <c r="Q7" s="155">
        <f>O7/P7-1</f>
        <v>4.617855474711452E-2</v>
      </c>
      <c r="R7" s="109"/>
      <c r="S7" s="162">
        <v>271465</v>
      </c>
      <c r="T7" s="162">
        <v>258464</v>
      </c>
      <c r="U7" s="155">
        <f>S7/T7-1</f>
        <v>5.0301009038009159E-2</v>
      </c>
    </row>
    <row r="8" spans="1:21" s="29" customFormat="1" ht="16.5" customHeight="1" thickTop="1" thickBot="1" x14ac:dyDescent="0.25">
      <c r="B8" s="26" t="s">
        <v>99</v>
      </c>
      <c r="C8" s="109">
        <v>537072</v>
      </c>
      <c r="D8" s="204">
        <v>532390</v>
      </c>
      <c r="E8" s="51">
        <f t="shared" ref="E8:E9" si="1">C8/D8-1</f>
        <v>8.7943049268393025E-3</v>
      </c>
      <c r="F8" s="109"/>
      <c r="G8" s="109">
        <f t="shared" si="0"/>
        <v>136801</v>
      </c>
      <c r="H8" s="109">
        <v>116219</v>
      </c>
      <c r="I8" s="51">
        <f t="shared" ref="I8:I12" si="2">G8/H8-1</f>
        <v>0.17709668814909785</v>
      </c>
      <c r="J8" s="109"/>
      <c r="K8" s="109">
        <v>167184</v>
      </c>
      <c r="L8" s="109">
        <v>179070</v>
      </c>
      <c r="M8" s="51">
        <f t="shared" ref="M8:M9" si="3">K8/L8-1</f>
        <v>-6.6376277433405906E-2</v>
      </c>
      <c r="N8" s="109"/>
      <c r="O8" s="109">
        <v>179379</v>
      </c>
      <c r="P8" s="109">
        <v>180196</v>
      </c>
      <c r="Q8" s="51">
        <f t="shared" ref="Q8:Q9" si="4">O8/P8-1</f>
        <v>-4.5339519190215061E-3</v>
      </c>
      <c r="R8" s="109"/>
      <c r="S8" s="109">
        <v>53708</v>
      </c>
      <c r="T8" s="109">
        <v>56905</v>
      </c>
      <c r="U8" s="51">
        <f t="shared" ref="U8:U9" si="5">S8/T8-1</f>
        <v>-5.618135488972853E-2</v>
      </c>
    </row>
    <row r="9" spans="1:21" s="29" customFormat="1" ht="16.5" customHeight="1" thickTop="1" thickBot="1" x14ac:dyDescent="0.25">
      <c r="B9" s="26" t="s">
        <v>38</v>
      </c>
      <c r="C9" s="109">
        <v>479348</v>
      </c>
      <c r="D9" s="204">
        <v>468349</v>
      </c>
      <c r="E9" s="51">
        <f t="shared" si="1"/>
        <v>2.3484623646041758E-2</v>
      </c>
      <c r="F9" s="109"/>
      <c r="G9" s="109">
        <f t="shared" si="0"/>
        <v>121358</v>
      </c>
      <c r="H9" s="109">
        <v>101554</v>
      </c>
      <c r="I9" s="51">
        <f t="shared" si="2"/>
        <v>0.19500955156862365</v>
      </c>
      <c r="J9" s="109"/>
      <c r="K9" s="109">
        <v>153185</v>
      </c>
      <c r="L9" s="109">
        <v>164624</v>
      </c>
      <c r="M9" s="51">
        <f t="shared" si="3"/>
        <v>-6.9485615706093906E-2</v>
      </c>
      <c r="N9" s="109"/>
      <c r="O9" s="109">
        <v>164418</v>
      </c>
      <c r="P9" s="109">
        <v>164043</v>
      </c>
      <c r="Q9" s="51">
        <f t="shared" si="4"/>
        <v>2.2859859914778902E-3</v>
      </c>
      <c r="R9" s="109"/>
      <c r="S9" s="109">
        <v>40387</v>
      </c>
      <c r="T9" s="109">
        <v>38128</v>
      </c>
      <c r="U9" s="51">
        <f t="shared" si="5"/>
        <v>5.9247796894670524E-2</v>
      </c>
    </row>
    <row r="10" spans="1:21" s="29" customFormat="1" ht="16.5" customHeight="1" thickTop="1" thickBot="1" x14ac:dyDescent="0.25">
      <c r="B10" s="28" t="s">
        <v>173</v>
      </c>
      <c r="C10" s="162">
        <v>477955.37500860001</v>
      </c>
      <c r="D10" s="205">
        <v>443556.93786609801</v>
      </c>
      <c r="E10" s="155">
        <f>C10/D10-1</f>
        <v>7.755134506065664E-2</v>
      </c>
      <c r="F10" s="109"/>
      <c r="G10" s="162">
        <f t="shared" si="0"/>
        <v>120036.01501239999</v>
      </c>
      <c r="H10" s="162">
        <f>D10-L10-P10-T10</f>
        <v>95128.749327004363</v>
      </c>
      <c r="I10" s="155">
        <f t="shared" si="2"/>
        <v>0.26182690155819333</v>
      </c>
      <c r="J10" s="109"/>
      <c r="K10" s="162">
        <v>153114.35999620002</v>
      </c>
      <c r="L10" s="162">
        <v>151466.18853909365</v>
      </c>
      <c r="M10" s="155">
        <f>K10/L10-1</f>
        <v>1.0881448018221995E-2</v>
      </c>
      <c r="N10" s="109"/>
      <c r="O10" s="162">
        <v>164418</v>
      </c>
      <c r="P10" s="162">
        <v>159463</v>
      </c>
      <c r="Q10" s="155">
        <f>O10/P10-1</f>
        <v>3.1073038886763715E-2</v>
      </c>
      <c r="R10" s="109"/>
      <c r="S10" s="162">
        <v>40387</v>
      </c>
      <c r="T10" s="162">
        <v>37499</v>
      </c>
      <c r="U10" s="155">
        <f>S10/T10-1</f>
        <v>7.7015387076988739E-2</v>
      </c>
    </row>
    <row r="11" spans="1:21" s="29" customFormat="1" ht="16.5" customHeight="1" thickTop="1" thickBot="1" x14ac:dyDescent="0.25">
      <c r="B11" s="26" t="s">
        <v>140</v>
      </c>
      <c r="C11" s="109">
        <v>308748</v>
      </c>
      <c r="D11" s="204">
        <v>304282</v>
      </c>
      <c r="E11" s="51">
        <f>(C11/D11-1)</f>
        <v>1.4677174463162412E-2</v>
      </c>
      <c r="F11" s="109"/>
      <c r="G11" s="109">
        <f t="shared" si="0"/>
        <v>75685</v>
      </c>
      <c r="H11" s="109">
        <v>60799</v>
      </c>
      <c r="I11" s="51">
        <f t="shared" si="2"/>
        <v>0.24483955328212637</v>
      </c>
      <c r="J11" s="109"/>
      <c r="K11" s="109">
        <v>110580</v>
      </c>
      <c r="L11" s="109">
        <v>123498</v>
      </c>
      <c r="M11" s="51">
        <f>(K11/L11-1)</f>
        <v>-0.1046008842248457</v>
      </c>
      <c r="N11" s="109"/>
      <c r="O11" s="109">
        <v>124012</v>
      </c>
      <c r="P11" s="109">
        <v>123459</v>
      </c>
      <c r="Q11" s="51">
        <f>(O11/P11-1)</f>
        <v>4.4792198219651969E-3</v>
      </c>
      <c r="R11" s="109"/>
      <c r="S11" s="109">
        <v>-1529</v>
      </c>
      <c r="T11" s="109">
        <v>-3474</v>
      </c>
      <c r="U11" s="51">
        <f>-(S11/T11-1)</f>
        <v>0.55987334484743811</v>
      </c>
    </row>
    <row r="12" spans="1:21" s="29" customFormat="1" ht="16.5" customHeight="1" thickTop="1" thickBot="1" x14ac:dyDescent="0.25">
      <c r="B12" s="26" t="s">
        <v>131</v>
      </c>
      <c r="C12" s="109">
        <v>437344</v>
      </c>
      <c r="D12" s="204">
        <v>315677</v>
      </c>
      <c r="E12" s="51">
        <f>(C12/D12-1)</f>
        <v>0.38541610570298124</v>
      </c>
      <c r="F12" s="109"/>
      <c r="G12" s="109">
        <f t="shared" si="0"/>
        <v>73804</v>
      </c>
      <c r="H12" s="109">
        <v>65520</v>
      </c>
      <c r="I12" s="51">
        <f t="shared" si="2"/>
        <v>0.12643467643467643</v>
      </c>
      <c r="J12" s="109"/>
      <c r="K12" s="109">
        <v>111606</v>
      </c>
      <c r="L12" s="109">
        <v>129088</v>
      </c>
      <c r="M12" s="51">
        <f>(K12/L12-1)</f>
        <v>-0.13542699553792759</v>
      </c>
      <c r="N12" s="109"/>
      <c r="O12" s="109">
        <v>253322</v>
      </c>
      <c r="P12" s="109">
        <v>121434</v>
      </c>
      <c r="Q12" s="51">
        <f>(O12/P12-1)</f>
        <v>1.0860879160696344</v>
      </c>
      <c r="R12" s="109"/>
      <c r="S12" s="109">
        <v>-1388</v>
      </c>
      <c r="T12" s="109">
        <v>-365</v>
      </c>
      <c r="U12" s="51">
        <f>-(S12/T12-1)</f>
        <v>-2.8027397260273972</v>
      </c>
    </row>
    <row r="13" spans="1:21" s="29" customFormat="1" ht="16.5" customHeight="1" thickTop="1" thickBot="1" x14ac:dyDescent="0.25">
      <c r="B13" s="28" t="s">
        <v>132</v>
      </c>
      <c r="C13" s="109">
        <v>-16274</v>
      </c>
      <c r="D13" s="204">
        <v>-29115</v>
      </c>
      <c r="E13" s="51">
        <f>-(C13/D13-1)</f>
        <v>0.44104413532543363</v>
      </c>
      <c r="F13" s="109"/>
      <c r="G13" s="109">
        <f t="shared" si="0"/>
        <v>-1165</v>
      </c>
      <c r="H13" s="109">
        <v>-10756</v>
      </c>
      <c r="I13" s="51">
        <f>-(G13/H13-1)</f>
        <v>0.89168835998512463</v>
      </c>
      <c r="J13" s="109"/>
      <c r="K13" s="109">
        <v>-8538</v>
      </c>
      <c r="L13" s="109">
        <v>-2107</v>
      </c>
      <c r="M13" s="51">
        <f>-(K13/L13-1)</f>
        <v>-3.0522069292833409</v>
      </c>
      <c r="N13" s="109"/>
      <c r="O13" s="109">
        <v>-3018</v>
      </c>
      <c r="P13" s="109">
        <v>-4460</v>
      </c>
      <c r="Q13" s="51">
        <f>-(O13/P13-1)</f>
        <v>0.32331838565022419</v>
      </c>
      <c r="R13" s="109"/>
      <c r="S13" s="109">
        <v>-3553</v>
      </c>
      <c r="T13" s="109">
        <v>-11792</v>
      </c>
      <c r="U13" s="51">
        <f>-(S13/T13-1)</f>
        <v>0.69869402985074625</v>
      </c>
    </row>
    <row r="14" spans="1:21" s="29" customFormat="1" ht="16.5" customHeight="1" thickTop="1" thickBot="1" x14ac:dyDescent="0.25">
      <c r="B14" s="26" t="s">
        <v>229</v>
      </c>
      <c r="C14" s="109">
        <v>421070</v>
      </c>
      <c r="D14" s="204">
        <v>286562</v>
      </c>
      <c r="E14" s="51">
        <f>(C14/D14-1)</f>
        <v>0.4693853337148679</v>
      </c>
      <c r="F14" s="109"/>
      <c r="G14" s="109">
        <f t="shared" si="0"/>
        <v>72639</v>
      </c>
      <c r="H14" s="109">
        <v>54764</v>
      </c>
      <c r="I14" s="51">
        <f t="shared" ref="I14" si="6">G14/H14-1</f>
        <v>0.32640055510919574</v>
      </c>
      <c r="J14" s="109"/>
      <c r="K14" s="109">
        <v>103068</v>
      </c>
      <c r="L14" s="109">
        <v>126981</v>
      </c>
      <c r="M14" s="51">
        <f>(K14/L14-1)</f>
        <v>-0.18831951236799205</v>
      </c>
      <c r="N14" s="109"/>
      <c r="O14" s="109">
        <v>250304</v>
      </c>
      <c r="P14" s="109">
        <v>116974</v>
      </c>
      <c r="Q14" s="51">
        <f>(O14/P14-1)</f>
        <v>1.1398259442269221</v>
      </c>
      <c r="R14" s="109"/>
      <c r="S14" s="109">
        <v>-4941</v>
      </c>
      <c r="T14" s="109">
        <v>-12157</v>
      </c>
      <c r="U14" s="51">
        <f>-(S14/T14-1)</f>
        <v>0.5935674919799292</v>
      </c>
    </row>
    <row r="15" spans="1:21" s="29" customFormat="1" ht="12.75" thickTop="1" x14ac:dyDescent="0.2">
      <c r="B15" s="23"/>
    </row>
    <row r="21" spans="3:3" x14ac:dyDescent="0.2">
      <c r="C21" s="91"/>
    </row>
  </sheetData>
  <mergeCells count="11">
    <mergeCell ref="U4:U5"/>
    <mergeCell ref="S5:T5"/>
    <mergeCell ref="B4:B5"/>
    <mergeCell ref="E4:E5"/>
    <mergeCell ref="C5:D5"/>
    <mergeCell ref="Q4:Q5"/>
    <mergeCell ref="O5:P5"/>
    <mergeCell ref="M4:M5"/>
    <mergeCell ref="K5:L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8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JASINSKA Dominika</cp:lastModifiedBy>
  <cp:lastPrinted>2018-10-15T13:14:42Z</cp:lastPrinted>
  <dcterms:created xsi:type="dcterms:W3CDTF">2014-05-05T23:42:10Z</dcterms:created>
  <dcterms:modified xsi:type="dcterms:W3CDTF">2019-02-21T06:55:26Z</dcterms:modified>
  <cp:category/>
</cp:coreProperties>
</file>