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V:\03_FINANCE-CONSOLIDATION-REPORTING\RAPORTY_FINANSOWE\sprawozdania gieldowe\kwartalne\2019\Konsolidacja_31.03.2019\"/>
    </mc:Choice>
  </mc:AlternateContent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Podział przychodów" sheetId="38" r:id="rId8"/>
    <sheet name="RZiS_analityczny" sheetId="36" r:id="rId9"/>
    <sheet name="Wskaźniki operacyjne" sheetId="34" r:id="rId10"/>
    <sheet name="Baza hotelowa" sheetId="33" r:id="rId11"/>
    <sheet name="Klienci" sheetId="35" r:id="rId12"/>
    <sheet name="Zatrudnienie" sheetId="29" r:id="rId13"/>
    <sheet name="Struktura Grupy" sheetId="30" r:id="rId14"/>
    <sheet name="Akcjonariat" sheetId="32" r:id="rId15"/>
  </sheets>
  <definedNames>
    <definedName name="_Toc293035359" localSheetId="14">Akcjonariat!$B$3</definedName>
    <definedName name="_Toc293035359" localSheetId="10">'Baza hotelowa'!$B$3</definedName>
    <definedName name="_Toc293035359" localSheetId="11">Klienci!$B$3</definedName>
    <definedName name="_Toc293035359" localSheetId="4">'Przepływy pieniężne'!$B$3</definedName>
    <definedName name="_Toc293035359" localSheetId="8">RZiS_analityczny!$B$3</definedName>
    <definedName name="_Toc293035359" localSheetId="5">'Segmenty operacyjne'!$B$3</definedName>
    <definedName name="_Toc293035359" localSheetId="13">'Struktura Grupy'!$B$3</definedName>
    <definedName name="_Toc293035359" localSheetId="9">'Wskaźniki operacyjne'!$B$3</definedName>
    <definedName name="_Toc293035359" localSheetId="12">Zatrudnienie!$B$3</definedName>
    <definedName name="_xlnm.Print_Area" localSheetId="4">'Przepływy pieniężne'!$A$1:$D$50</definedName>
    <definedName name="_xlnm.Print_Area" localSheetId="1">'RZiS i spr. z całkowitych doch.'!$B$3:$D$34</definedName>
    <definedName name="_xlnm.Print_Area" localSheetId="8">RZiS_analityczny!$B$3:$B$15</definedName>
    <definedName name="_xlnm.Print_Area" localSheetId="2">'Spr. z sytuacji finansowej'!$A$1:$E$68</definedName>
    <definedName name="_xlnm.Print_Area" localSheetId="9">'Wskaźniki operacyjne'!$B$3:$B$76</definedName>
    <definedName name="Skonsolidowany_rachunek_zysków_i_strat_w_ujęciu_analitycznym">'Segmenty geograficzne'!$B$3</definedName>
  </definedNames>
  <calcPr calcId="152511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33" l="1"/>
  <c r="D7" i="33"/>
  <c r="G14" i="25" l="1"/>
  <c r="F14" i="25"/>
  <c r="C14" i="25"/>
  <c r="D14" i="25"/>
  <c r="E14" i="25"/>
  <c r="G16" i="25"/>
  <c r="F16" i="25"/>
  <c r="E16" i="25"/>
  <c r="D16" i="25"/>
  <c r="C16" i="25"/>
  <c r="E27" i="34" l="1"/>
  <c r="D44" i="24" l="1"/>
  <c r="H65" i="34"/>
  <c r="E65" i="34"/>
  <c r="E12" i="33"/>
  <c r="E7" i="33"/>
  <c r="H73" i="34"/>
  <c r="E73" i="34"/>
  <c r="H53" i="34"/>
  <c r="H45" i="34"/>
  <c r="E45" i="34"/>
  <c r="H49" i="34"/>
  <c r="H23" i="34"/>
  <c r="H27" i="34"/>
  <c r="H35" i="34"/>
  <c r="H15" i="34"/>
  <c r="E26" i="38"/>
  <c r="D26" i="38"/>
  <c r="C26" i="38"/>
  <c r="E21" i="38"/>
  <c r="D21" i="38"/>
  <c r="C21" i="38"/>
  <c r="G23" i="37"/>
  <c r="F23" i="37"/>
  <c r="E23" i="37"/>
  <c r="D23" i="37"/>
  <c r="C23" i="37"/>
  <c r="G17" i="37"/>
  <c r="F17" i="37"/>
  <c r="E17" i="37"/>
  <c r="D17" i="37"/>
  <c r="C17" i="37"/>
  <c r="E31" i="28"/>
  <c r="E35" i="28"/>
  <c r="C31" i="28"/>
  <c r="C35" i="28" s="1"/>
  <c r="F35" i="28" s="1"/>
  <c r="E29" i="28"/>
  <c r="D29" i="28"/>
  <c r="D31" i="28"/>
  <c r="D35" i="28"/>
  <c r="C29" i="28"/>
  <c r="E24" i="28"/>
  <c r="D24" i="28"/>
  <c r="C24" i="28"/>
  <c r="F24" i="28" s="1"/>
  <c r="D13" i="11"/>
  <c r="D15" i="11" s="1"/>
  <c r="D17" i="11" s="1"/>
  <c r="D22" i="11" s="1"/>
  <c r="D27" i="11" s="1"/>
  <c r="D33" i="24"/>
  <c r="C47" i="24"/>
  <c r="G9" i="25"/>
  <c r="F9" i="25"/>
  <c r="E9" i="25"/>
  <c r="D9" i="25"/>
  <c r="C9" i="25"/>
  <c r="H8" i="25"/>
  <c r="E6" i="21"/>
  <c r="D6" i="21"/>
  <c r="D49" i="21"/>
  <c r="D39" i="21"/>
  <c r="D33" i="21"/>
  <c r="D32" i="21"/>
  <c r="D62" i="21"/>
  <c r="C31" i="21"/>
  <c r="D31" i="21"/>
  <c r="D18" i="21"/>
  <c r="D28" i="21" s="1"/>
  <c r="D53" i="11"/>
  <c r="D47" i="11"/>
  <c r="F15" i="33"/>
  <c r="F14" i="33"/>
  <c r="F13" i="33"/>
  <c r="F10" i="33"/>
  <c r="F9" i="33"/>
  <c r="F8" i="33"/>
  <c r="C29" i="25"/>
  <c r="G21" i="25"/>
  <c r="F21" i="25"/>
  <c r="E21" i="25"/>
  <c r="H21" i="25" s="1"/>
  <c r="D21" i="25"/>
  <c r="C21" i="25"/>
  <c r="H20" i="25"/>
  <c r="H19" i="25"/>
  <c r="H17" i="25"/>
  <c r="C12" i="33"/>
  <c r="F12" i="33"/>
  <c r="C7" i="33"/>
  <c r="F7" i="33"/>
  <c r="H75" i="34"/>
  <c r="E75" i="34"/>
  <c r="H74" i="34"/>
  <c r="E74" i="34"/>
  <c r="E71" i="34"/>
  <c r="E70" i="34"/>
  <c r="E69" i="34"/>
  <c r="H67" i="34"/>
  <c r="E67" i="34"/>
  <c r="H66" i="34"/>
  <c r="E66" i="34"/>
  <c r="H63" i="34"/>
  <c r="E63" i="34"/>
  <c r="H62" i="34"/>
  <c r="E62" i="34"/>
  <c r="H61" i="34"/>
  <c r="E61" i="34"/>
  <c r="H55" i="34"/>
  <c r="E55" i="34"/>
  <c r="H54" i="34"/>
  <c r="E54" i="34"/>
  <c r="E53" i="34"/>
  <c r="H51" i="34"/>
  <c r="E51" i="34"/>
  <c r="H50" i="34"/>
  <c r="E50" i="34"/>
  <c r="E49" i="34"/>
  <c r="H47" i="34"/>
  <c r="E47" i="34"/>
  <c r="H46" i="34"/>
  <c r="E46" i="34"/>
  <c r="H37" i="34"/>
  <c r="E37" i="34"/>
  <c r="H36" i="34"/>
  <c r="E36" i="34"/>
  <c r="E35" i="34"/>
  <c r="H33" i="34"/>
  <c r="E33" i="34"/>
  <c r="H32" i="34"/>
  <c r="E32" i="34"/>
  <c r="H31" i="34"/>
  <c r="E31" i="34"/>
  <c r="H29" i="34"/>
  <c r="E29" i="34"/>
  <c r="H28" i="34"/>
  <c r="E28" i="34"/>
  <c r="H25" i="34"/>
  <c r="E25" i="34"/>
  <c r="H24" i="34"/>
  <c r="E24" i="34"/>
  <c r="E23" i="34"/>
  <c r="H17" i="34"/>
  <c r="E17" i="34"/>
  <c r="H16" i="34"/>
  <c r="E16" i="34"/>
  <c r="E15" i="34"/>
  <c r="H13" i="34"/>
  <c r="E13" i="34"/>
  <c r="H12" i="34"/>
  <c r="E12" i="34"/>
  <c r="H11" i="34"/>
  <c r="E11" i="34"/>
  <c r="H9" i="34"/>
  <c r="E9" i="34"/>
  <c r="H8" i="34"/>
  <c r="E8" i="34"/>
  <c r="H7" i="34"/>
  <c r="E7" i="34"/>
  <c r="F30" i="38"/>
  <c r="F29" i="38"/>
  <c r="F26" i="38"/>
  <c r="F28" i="38"/>
  <c r="F27" i="38"/>
  <c r="F25" i="38"/>
  <c r="F24" i="38"/>
  <c r="F23" i="38"/>
  <c r="F22" i="38"/>
  <c r="F15" i="38"/>
  <c r="F14" i="38"/>
  <c r="F13" i="38"/>
  <c r="F12" i="38"/>
  <c r="E11" i="38"/>
  <c r="D11" i="38"/>
  <c r="C11" i="38"/>
  <c r="F7" i="38"/>
  <c r="F8" i="38"/>
  <c r="D6" i="38"/>
  <c r="C6" i="38"/>
  <c r="H24" i="37"/>
  <c r="H22" i="37"/>
  <c r="H21" i="37"/>
  <c r="H23" i="37"/>
  <c r="H20" i="37"/>
  <c r="H19" i="37"/>
  <c r="H18" i="37"/>
  <c r="H17" i="37"/>
  <c r="H13" i="37"/>
  <c r="G12" i="37"/>
  <c r="F12" i="37"/>
  <c r="E12" i="37"/>
  <c r="D12" i="37"/>
  <c r="C12" i="37"/>
  <c r="H11" i="37"/>
  <c r="H10" i="37"/>
  <c r="H9" i="37"/>
  <c r="H8" i="37"/>
  <c r="H7" i="37"/>
  <c r="F37" i="28"/>
  <c r="F34" i="28"/>
  <c r="F33" i="28"/>
  <c r="F32" i="28"/>
  <c r="F30" i="28"/>
  <c r="F29" i="28"/>
  <c r="F28" i="28"/>
  <c r="F27" i="28"/>
  <c r="F26" i="28"/>
  <c r="F25" i="28"/>
  <c r="F19" i="28"/>
  <c r="F14" i="28"/>
  <c r="C11" i="28"/>
  <c r="C13" i="28" s="1"/>
  <c r="E11" i="28"/>
  <c r="D11" i="28"/>
  <c r="D13" i="28" s="1"/>
  <c r="D17" i="28" s="1"/>
  <c r="F10" i="28"/>
  <c r="F9" i="28"/>
  <c r="C37" i="11"/>
  <c r="D34" i="11"/>
  <c r="B15" i="1"/>
  <c r="B10" i="1"/>
  <c r="D7" i="24"/>
  <c r="C12" i="25"/>
  <c r="C24" i="25"/>
  <c r="C26" i="25" s="1"/>
  <c r="C30" i="25" s="1"/>
  <c r="D12" i="25"/>
  <c r="E12" i="25"/>
  <c r="F12" i="25"/>
  <c r="F18" i="25"/>
  <c r="F22" i="25" s="1"/>
  <c r="G12" i="25"/>
  <c r="D10" i="29"/>
  <c r="E18" i="21"/>
  <c r="E28" i="21"/>
  <c r="D37" i="11"/>
  <c r="E7" i="29"/>
  <c r="E8" i="29"/>
  <c r="E49" i="21"/>
  <c r="E62" i="21" s="1"/>
  <c r="E39" i="21"/>
  <c r="E33" i="21"/>
  <c r="E32" i="21"/>
  <c r="E31" i="21"/>
  <c r="C10" i="29"/>
  <c r="H13" i="25"/>
  <c r="H11" i="25"/>
  <c r="H10" i="25"/>
  <c r="E6" i="29"/>
  <c r="E9" i="29"/>
  <c r="B12" i="1"/>
  <c r="B14" i="1"/>
  <c r="B18" i="1"/>
  <c r="B17" i="1"/>
  <c r="B16" i="1"/>
  <c r="B9" i="1"/>
  <c r="B7" i="1"/>
  <c r="B8" i="1"/>
  <c r="B6" i="1"/>
  <c r="B5" i="1"/>
  <c r="H7" i="25"/>
  <c r="H25" i="25"/>
  <c r="G29" i="25"/>
  <c r="D29" i="25"/>
  <c r="F29" i="25"/>
  <c r="H28" i="25"/>
  <c r="H27" i="25"/>
  <c r="E29" i="25"/>
  <c r="F21" i="38"/>
  <c r="C18" i="25"/>
  <c r="C22" i="25" s="1"/>
  <c r="F31" i="28" l="1"/>
  <c r="E10" i="29"/>
  <c r="H12" i="37"/>
  <c r="H29" i="25"/>
  <c r="G24" i="25"/>
  <c r="G26" i="25" s="1"/>
  <c r="G30" i="25" s="1"/>
  <c r="G18" i="25"/>
  <c r="G22" i="25" s="1"/>
  <c r="F24" i="25"/>
  <c r="F26" i="25" s="1"/>
  <c r="F30" i="25" s="1"/>
  <c r="D24" i="25"/>
  <c r="D18" i="25"/>
  <c r="D22" i="25" s="1"/>
  <c r="E18" i="25"/>
  <c r="E22" i="25" s="1"/>
  <c r="E24" i="25"/>
  <c r="E26" i="25" s="1"/>
  <c r="E30" i="25" s="1"/>
  <c r="H14" i="25"/>
  <c r="H12" i="25"/>
  <c r="H9" i="25"/>
  <c r="H16" i="25"/>
  <c r="D26" i="25"/>
  <c r="D30" i="25" s="1"/>
  <c r="F11" i="38"/>
  <c r="H6" i="37"/>
  <c r="C17" i="28"/>
  <c r="F11" i="28"/>
  <c r="D6" i="24"/>
  <c r="D20" i="24" s="1"/>
  <c r="D22" i="24" s="1"/>
  <c r="D45" i="24" s="1"/>
  <c r="D48" i="24" s="1"/>
  <c r="D29" i="11"/>
  <c r="D38" i="11" s="1"/>
  <c r="D48" i="11" s="1"/>
  <c r="H22" i="25" l="1"/>
  <c r="H30" i="25"/>
  <c r="H26" i="25"/>
  <c r="H18" i="25"/>
  <c r="H24" i="25"/>
  <c r="F9" i="38" l="1"/>
  <c r="F6" i="28" l="1"/>
  <c r="F7" i="28"/>
  <c r="F10" i="38"/>
  <c r="F6" i="38" s="1"/>
  <c r="E6" i="38"/>
  <c r="C47" i="11" l="1"/>
  <c r="E6" i="36" l="1"/>
  <c r="C44" i="24"/>
  <c r="C39" i="21" l="1"/>
  <c r="E13" i="36"/>
  <c r="F16" i="28"/>
  <c r="F15" i="28" l="1"/>
  <c r="F12" i="28"/>
  <c r="E13" i="28"/>
  <c r="E7" i="36"/>
  <c r="C13" i="11"/>
  <c r="C18" i="21"/>
  <c r="C33" i="24"/>
  <c r="C15" i="11" l="1"/>
  <c r="E8" i="36"/>
  <c r="C7" i="24"/>
  <c r="E17" i="28"/>
  <c r="F17" i="28" s="1"/>
  <c r="F13" i="28"/>
  <c r="C49" i="21" l="1"/>
  <c r="E9" i="36"/>
  <c r="C17" i="11"/>
  <c r="C22" i="11" l="1"/>
  <c r="C6" i="21" l="1"/>
  <c r="C28" i="21" s="1"/>
  <c r="C27" i="11"/>
  <c r="E10" i="36"/>
  <c r="F8" i="28"/>
  <c r="C29" i="11" l="1"/>
  <c r="C38" i="11" s="1"/>
  <c r="C48" i="11" s="1"/>
  <c r="C6" i="24"/>
  <c r="C20" i="24" s="1"/>
  <c r="C22" i="24" s="1"/>
  <c r="C45" i="24" s="1"/>
  <c r="C48" i="24" s="1"/>
  <c r="C34" i="11" l="1"/>
  <c r="C33" i="21" l="1"/>
  <c r="C32" i="21" s="1"/>
  <c r="C62" i="21" s="1"/>
  <c r="C53" i="11" l="1"/>
</calcChain>
</file>

<file path=xl/sharedStrings.xml><?xml version="1.0" encoding="utf-8"?>
<sst xmlns="http://schemas.openxmlformats.org/spreadsheetml/2006/main" count="484" uniqueCount="252">
  <si>
    <t>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</si>
  <si>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</si>
  <si>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</si>
  <si>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</si>
  <si>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</si>
  <si>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</si>
  <si>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</si>
  <si>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</si>
  <si>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</si>
  <si>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</si>
  <si>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</si>
  <si>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</si>
  <si>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</si>
  <si>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</si>
  <si>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</si>
  <si>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</si>
  <si>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</si>
  <si>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</si>
  <si>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</si>
  <si>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</si>
  <si>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</si>
  <si>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</si>
  <si>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</si>
  <si>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</si>
  <si>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</si>
  <si>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</si>
  <si>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</si>
  <si>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</si>
  <si>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</si>
  <si>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</si>
  <si>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</si>
  <si>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</si>
  <si>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</si>
  <si>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</si>
  <si>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</si>
  <si>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</si>
  <si>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</si>
  <si>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</si>
  <si>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</si>
  <si>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</si>
  <si>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</si>
  <si>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</si>
  <si>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</si>
  <si>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</si>
  <si>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</si>
  <si>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Inne aktywa finansowe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</si>
  <si>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</si>
  <si>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</si>
  <si>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</si>
  <si>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</si>
  <si>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</si>
  <si>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</si>
  <si>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</si>
  <si>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</si>
  <si>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</si>
  <si>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</si>
  <si>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</si>
  <si>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</si>
  <si>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</si>
  <si>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</si>
  <si>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</si>
  <si>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</si>
  <si>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</si>
  <si>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</si>
  <si>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</si>
  <si>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</si>
  <si>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</si>
  <si>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</si>
  <si>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</si>
  <si>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</si>
  <si>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</si>
  <si>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</si>
  <si>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</si>
  <si>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</si>
  <si>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</si>
  <si>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</si>
  <si>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</si>
  <si>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</si>
  <si>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</si>
  <si>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</si>
  <si>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</si>
  <si>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</si>
  <si>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</si>
  <si>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</si>
  <si>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</si>
  <si>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</si>
  <si>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</si>
  <si>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</si>
  <si>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</si>
  <si>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</si>
  <si>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</si>
  <si>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</si>
  <si>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</si>
  <si>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</si>
  <si>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</si>
  <si>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</si>
  <si>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</si>
  <si>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</si>
  <si>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</si>
  <si>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</si>
  <si>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</si>
  <si>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</si>
  <si>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</si>
  <si>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</si>
  <si>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</si>
  <si>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</si>
  <si>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</si>
  <si>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</si>
  <si>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</si>
  <si>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</si>
  <si>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</si>
  <si>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</si>
  <si>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</si>
  <si>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</si>
  <si>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</si>
  <si>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</si>
  <si>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</si>
  <si>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</si>
  <si>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</si>
  <si>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</si>
  <si>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</si>
  <si>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</si>
  <si>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</si>
  <si>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</si>
  <si>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</si>
  <si>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</si>
  <si>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</si>
  <si>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</si>
  <si>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</si>
  <si>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</si>
  <si>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</si>
  <si>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</si>
  <si>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</si>
  <si>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</si>
  <si>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</si>
  <si>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</si>
  <si>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</si>
  <si>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</si>
  <si>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Skonsolidowany rachunek zysków i strat w ujęciu analitycznym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</si>
  <si>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</si>
  <si>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</si>
  <si>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</si>
  <si>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</si>
  <si>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</si>
  <si>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</si>
  <si>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</si>
  <si>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</si>
  <si>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</si>
  <si>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</si>
  <si>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</si>
  <si>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</si>
  <si>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</si>
  <si>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Podatek dochodowy dotyczący składników, które nie zostaną przeniesione w późniejszych okresach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</si>
  <si>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</si>
  <si>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</si>
  <si>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</si>
  <si>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</si>
  <si>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</si>
  <si>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</si>
  <si>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</si>
  <si>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</si>
  <si>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</si>
  <si>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Aktualizacja wartości aktywów trwałych</t>
  </si>
  <si>
    <t>Spłata odsetek i inne wydatki związane z obsługą zadłużenia z tytułu kredytów i pożyczek</t>
  </si>
  <si>
    <t>Inne całkowite dochody/(straty) po opodatkowaniu</t>
  </si>
  <si>
    <t>% zmiana</t>
  </si>
  <si>
    <t>wyniki raportowane</t>
  </si>
  <si>
    <t>wyniki "like-for-like"</t>
  </si>
  <si>
    <t>Przychody netto ze sprzedaży "like-for-like"</t>
  </si>
  <si>
    <t>EBITDA operacyjna "like-for-like"</t>
  </si>
  <si>
    <t>w tym: spółka zależna Accor S.A. - Accor Polska Sp. z o.o.</t>
  </si>
  <si>
    <t>Pozostałe aktywa długoterminowe</t>
  </si>
  <si>
    <t>Inne krótkoterminowe aktywa finansowe</t>
  </si>
  <si>
    <t xml:space="preserve">* Spółka wyłączona z konsolidacji, nie prowadzi działalności gospodarczej
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</si>
  <si>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</si>
  <si>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</si>
  <si>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</si>
  <si>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</si>
  <si>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</si>
  <si>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</si>
  <si>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 xml:space="preserve">Przychody ze sprzedaży rzeczowych aktywów trwałych oraz wartości niematerialnych </t>
  </si>
  <si>
    <t>Wpływy od akcjonariusza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</si>
  <si>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</si>
  <si>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</si>
  <si>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</si>
  <si>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</si>
  <si>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</si>
  <si>
    <t>I kwartał 2018</t>
  </si>
  <si>
    <t>Wartość skonsolidowana
- I kwartał 2018 roku</t>
  </si>
  <si>
    <t>Utrata wartości należności</t>
  </si>
  <si>
    <t>Stan na 01.01.2018 (dane zaraportowane)</t>
  </si>
  <si>
    <t>Stan na 01.01.2018 (dane przekształcone)</t>
  </si>
  <si>
    <t>- korekta z tytułu wdrożenia MSSF 15</t>
  </si>
  <si>
    <t>Przychody w podziale na rodzaje usług:</t>
  </si>
  <si>
    <t>Usługi noclegowe</t>
  </si>
  <si>
    <t>Usługi gastronomiczne</t>
  </si>
  <si>
    <t>Franczyza i zarządzanie</t>
  </si>
  <si>
    <t>Pozostałe</t>
  </si>
  <si>
    <t>Przychody w podziale na obszary geograficzne:</t>
  </si>
  <si>
    <t>Podział przychodów</t>
  </si>
  <si>
    <t>6.</t>
  </si>
  <si>
    <t>14.</t>
  </si>
  <si>
    <t>Składniki, które nie zostaną przeniesione w późniejszych okresach do rachunku zysków i strat:</t>
  </si>
  <si>
    <t>Składniki, które mogą zostać przeniesione w późniejszych okresach do rachunku zysków i strat:</t>
  </si>
  <si>
    <t>- zysk netto za okres</t>
  </si>
  <si>
    <t>Zysk/(strata) z działalności operacyjnej bez zdarzeń jednorazowych</t>
  </si>
  <si>
    <t>Zysk/(strata) z działalności operacyjnej</t>
  </si>
  <si>
    <t>Zysk/(strata) przed opodatkowaniem</t>
  </si>
  <si>
    <t>Zysk/(strata) netto za okres</t>
  </si>
  <si>
    <t>Zysk/(strata) na jedną akcję zwykłą</t>
  </si>
  <si>
    <t>Podstawowy i rozwodniony zysk/(strata) przypisana akcjonariuszom jednostki dominującej za okres (w zł)</t>
  </si>
  <si>
    <t>Dywidendy i inne wypłaty na rzecz właścicieli</t>
  </si>
  <si>
    <t>Podwyższenie kapitału zakładowego w podmiotach powiązanych</t>
  </si>
  <si>
    <t>Sprzedaż innym segmentom</t>
  </si>
  <si>
    <t>Wydatki z tytułu przejęcia hoteli</t>
  </si>
  <si>
    <t>(Zysk)/Strata z tytułu różnic kursowych</t>
  </si>
  <si>
    <t>(Zysk)/Strata z tytułu działalności inwestycyjnej</t>
  </si>
  <si>
    <t>Przychody/(koszty finansowe)</t>
  </si>
  <si>
    <t>31.03.2018</t>
  </si>
  <si>
    <t>Dwanaście miesięcy zakończonych 31 grudnia 2018 roku</t>
  </si>
  <si>
    <t>Stan na 31.12.2018</t>
  </si>
  <si>
    <t>Trzy miesiące zakończone 31 marca 2018 roku</t>
  </si>
  <si>
    <t>- strata netto za okres</t>
  </si>
  <si>
    <t>- inne całkowite straty</t>
  </si>
  <si>
    <t>Stan na 31.03.2018</t>
  </si>
  <si>
    <t>Aktywa kontraktowe</t>
  </si>
  <si>
    <t>Zobowiązania kontraktowe</t>
  </si>
  <si>
    <t>Zmiana stanu zobowiązań kontraktowych</t>
  </si>
  <si>
    <t>Zmiana stanu należności i aktywów kontraktowych</t>
  </si>
  <si>
    <t>Zmiana stanu pozostałych zobowiązań, z wyjątkiem pożyczek i kredytów</t>
  </si>
  <si>
    <t>Udzielenie pożyczek</t>
  </si>
  <si>
    <t>Kapitał z przeliczenia 
jednostek zagranicznych</t>
  </si>
  <si>
    <t>Zobowiązania z tytułu leasingu</t>
  </si>
  <si>
    <t>I kwartał 2019</t>
  </si>
  <si>
    <t>Dwanaście miesięcy zakończonych 31 marca 2019 roku</t>
  </si>
  <si>
    <t>Stan na 01.01.2019 (dane zaraportowane)</t>
  </si>
  <si>
    <t>Stan na 01.01.2019 (dane przekształcone)</t>
  </si>
  <si>
    <t>Stan na 31.03.2019</t>
  </si>
  <si>
    <t>- korekta z tytułu wdrożenia MSSF 16</t>
  </si>
  <si>
    <t>Płatności zobowiązań z tytułu umów leasingu</t>
  </si>
  <si>
    <t>Płatności z tytułu odsetek od zobowiązań z tytułu umów leasingu</t>
  </si>
  <si>
    <t>Wartość skonsolidowana
- I kwartał 2019 roku</t>
  </si>
  <si>
    <t>31.03.2019</t>
  </si>
  <si>
    <t>31.03.2019/
31.03.2018</t>
  </si>
  <si>
    <t>-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</si>
  <si>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26 kwietnia 2019 roku</t>
    </r>
  </si>
  <si>
    <t>31.12.2018</t>
  </si>
  <si>
    <t>Rzeczowe aktywa trwałe, w tym:</t>
  </si>
  <si>
    <t xml:space="preserve">     - aktywa z tytułu prawa do użytkowania</t>
  </si>
  <si>
    <t>Nieruchomości inwestycyjne, w tym:</t>
  </si>
  <si>
    <t xml:space="preserve">     - wartość firmy</t>
  </si>
  <si>
    <t>Aktywa klasyfikowane jako przeznaczone do sprzedaży,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</si>
</sst>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37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07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 applyProtection="1">
      <alignment vertical="center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68" fontId="6" fillId="2" borderId="0" xfId="348" applyNumberFormat="1" applyFont="1" applyFill="1" applyAlignment="1">
      <alignment wrapText="1"/>
    </xf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2" xfId="0" applyFont="1" applyFill="1" applyBorder="1" applyAlignment="1">
      <alignment horizontal="center" vertical="center" wrapText="1"/>
    </xf>
    <xf numFmtId="0" fontId="34" fillId="2" borderId="0" xfId="0" applyFont="1" applyFill="1"/>
    <xf numFmtId="165" fontId="34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5" fillId="2" borderId="0" xfId="11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right" vertical="center" wrapText="1"/>
    </xf>
    <xf numFmtId="165" fontId="22" fillId="2" borderId="0" xfId="0" applyNumberFormat="1" applyFont="1" applyFill="1"/>
    <xf numFmtId="165" fontId="12" fillId="5" borderId="0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5" fontId="12" fillId="0" borderId="2" xfId="346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21" fillId="4" borderId="2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12" fillId="5" borderId="1" xfId="0" quotePrefix="1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center" vertical="center" wrapText="1"/>
    </xf>
    <xf numFmtId="0" fontId="23" fillId="10" borderId="3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Fill="1"/>
    <xf numFmtId="0" fontId="12" fillId="0" borderId="2" xfId="0" applyNumberFormat="1" applyFont="1" applyFill="1" applyBorder="1" applyAlignment="1">
      <alignment horizontal="right" vertical="center" wrapText="1"/>
    </xf>
    <xf numFmtId="165" fontId="33" fillId="2" borderId="0" xfId="0" applyNumberFormat="1" applyFont="1" applyFill="1" applyAlignment="1">
      <alignment wrapText="1"/>
    </xf>
    <xf numFmtId="168" fontId="12" fillId="2" borderId="0" xfId="348" applyNumberFormat="1" applyFont="1" applyFill="1" applyAlignment="1">
      <alignment horizontal="right"/>
    </xf>
    <xf numFmtId="165" fontId="12" fillId="0" borderId="0" xfId="0" applyNumberFormat="1" applyFont="1" applyFill="1"/>
    <xf numFmtId="165" fontId="22" fillId="0" borderId="0" xfId="0" applyNumberFormat="1" applyFont="1" applyFill="1"/>
    <xf numFmtId="168" fontId="12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2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156965</xdr:colOff>
      <xdr:row>4</xdr:row>
      <xdr:rowOff>175592</xdr:rowOff>
    </xdr:from>
    <xdr:to>
      <xdr:col>4</xdr:col>
      <xdr:colOff>844025</xdr:colOff>
      <xdr:row>31</xdr:row>
      <xdr:rowOff>27638</xdr:rowOff>
    </xdr:to>
    <xdr:grpSp>
      <xdr:nvGrpSpPr>
        <xdr:cNvPr id="137" name="Canvas 200"/>
        <xdr:cNvGrpSpPr>
          <a:grpSpLocks/>
        </xdr:cNvGrpSpPr>
      </xdr:nvGrpSpPr>
      <xdr:grpSpPr>
        <a:xfrm>
          <a:off x="156965" y="994742"/>
          <a:ext cx="9040485" cy="4995546"/>
          <a:chOff x="0" y="0"/>
          <a:chExt cx="9040495" cy="4995545"/>
        </a:xfrm>
      </xdr:grpSpPr>
      <xdr:sp macro="" textlink="">
        <xdr:nvSpPr>
          <xdr:cNvPr id="138" name="Rectangle 137"/>
          <xdr:cNvSpPr/>
        </xdr:nvSpPr>
        <xdr:spPr>
          <a:xfrm>
            <a:off x="0" y="0"/>
            <a:ext cx="9040495" cy="4995545"/>
          </a:xfrm>
          <a:prstGeom prst="rect">
            <a:avLst/>
          </a:prstGeom>
          <a:noFill/>
        </xdr:spPr>
      </xdr:sp>
      <xdr:sp macro="" textlink="">
        <xdr:nvSpPr>
          <xdr:cNvPr id="139" name="Text Box 4"/>
          <xdr:cNvSpPr txBox="1">
            <a:spLocks noChangeArrowheads="1"/>
          </xdr:cNvSpPr>
        </xdr:nvSpPr>
        <xdr:spPr bwMode="auto">
          <a:xfrm>
            <a:off x="1997721" y="76200"/>
            <a:ext cx="2787629" cy="447004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0" name="Text Box 5"/>
          <xdr:cNvSpPr txBox="1">
            <a:spLocks noChangeArrowheads="1"/>
          </xdr:cNvSpPr>
        </xdr:nvSpPr>
        <xdr:spPr bwMode="auto">
          <a:xfrm>
            <a:off x="2043372" y="776606"/>
            <a:ext cx="2742629" cy="345403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1" name="Text Box 7"/>
          <xdr:cNvSpPr txBox="1">
            <a:spLocks noChangeArrowheads="1"/>
          </xdr:cNvSpPr>
        </xdr:nvSpPr>
        <xdr:spPr bwMode="auto">
          <a:xfrm>
            <a:off x="2728579" y="1400186"/>
            <a:ext cx="2054922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2" name="Text Box 8"/>
          <xdr:cNvSpPr txBox="1">
            <a:spLocks noChangeArrowheads="1"/>
          </xdr:cNvSpPr>
        </xdr:nvSpPr>
        <xdr:spPr bwMode="auto">
          <a:xfrm>
            <a:off x="2706379" y="314512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3" name="Text Box 9"/>
          <xdr:cNvSpPr txBox="1">
            <a:spLocks noChangeArrowheads="1"/>
          </xdr:cNvSpPr>
        </xdr:nvSpPr>
        <xdr:spPr bwMode="auto">
          <a:xfrm>
            <a:off x="2726704" y="2566023"/>
            <a:ext cx="2054822" cy="3410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44" name="Text Box 10"/>
          <xdr:cNvSpPr txBox="1">
            <a:spLocks noChangeArrowheads="1"/>
          </xdr:cNvSpPr>
        </xdr:nvSpPr>
        <xdr:spPr bwMode="auto">
          <a:xfrm>
            <a:off x="2728579" y="1980517"/>
            <a:ext cx="2056122" cy="3429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45" name="Line 11"/>
          <xdr:cNvCxnSpPr/>
        </xdr:nvCxnSpPr>
        <xdr:spPr bwMode="auto">
          <a:xfrm>
            <a:off x="3433436" y="532729"/>
            <a:ext cx="600" cy="238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6" name="Line 12"/>
          <xdr:cNvCxnSpPr/>
        </xdr:nvCxnSpPr>
        <xdr:spPr bwMode="auto">
          <a:xfrm>
            <a:off x="4795525" y="951807"/>
            <a:ext cx="7920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7" name="Line 13"/>
          <xdr:cNvCxnSpPr/>
        </xdr:nvCxnSpPr>
        <xdr:spPr bwMode="auto">
          <a:xfrm flipH="1">
            <a:off x="4781525" y="1569037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8" name="Line 14"/>
          <xdr:cNvCxnSpPr/>
        </xdr:nvCxnSpPr>
        <xdr:spPr bwMode="auto">
          <a:xfrm flipH="1">
            <a:off x="4772000" y="3324830"/>
            <a:ext cx="799200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9" name="Line 15"/>
          <xdr:cNvCxnSpPr/>
        </xdr:nvCxnSpPr>
        <xdr:spPr bwMode="auto">
          <a:xfrm flipH="1">
            <a:off x="4785350" y="274700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0" name="Line 16"/>
          <xdr:cNvCxnSpPr/>
        </xdr:nvCxnSpPr>
        <xdr:spPr bwMode="auto">
          <a:xfrm flipH="1">
            <a:off x="4777776" y="2142444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51" name="Text Box 17"/>
          <xdr:cNvSpPr txBox="1">
            <a:spLocks noChangeArrowheads="1"/>
          </xdr:cNvSpPr>
        </xdr:nvSpPr>
        <xdr:spPr bwMode="auto">
          <a:xfrm>
            <a:off x="4919952" y="1466861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2" name="Text Box 18"/>
          <xdr:cNvSpPr txBox="1">
            <a:spLocks noChangeArrowheads="1"/>
          </xdr:cNvSpPr>
        </xdr:nvSpPr>
        <xdr:spPr bwMode="auto">
          <a:xfrm>
            <a:off x="4919952" y="2037667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3" name="Text Box 19"/>
          <xdr:cNvSpPr txBox="1">
            <a:spLocks noChangeArrowheads="1"/>
          </xdr:cNvSpPr>
        </xdr:nvSpPr>
        <xdr:spPr bwMode="auto">
          <a:xfrm>
            <a:off x="4919952" y="262892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54" name="Text Box 20"/>
          <xdr:cNvSpPr txBox="1">
            <a:spLocks noChangeArrowheads="1"/>
          </xdr:cNvSpPr>
        </xdr:nvSpPr>
        <xdr:spPr bwMode="auto">
          <a:xfrm>
            <a:off x="4919952" y="3211154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55" name="Line 21"/>
          <xdr:cNvCxnSpPr/>
        </xdr:nvCxnSpPr>
        <xdr:spPr bwMode="auto">
          <a:xfrm>
            <a:off x="8805593" y="799407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" name="Line 29"/>
          <xdr:cNvCxnSpPr/>
        </xdr:nvCxnSpPr>
        <xdr:spPr bwMode="auto">
          <a:xfrm>
            <a:off x="2177423" y="1714515"/>
            <a:ext cx="0" cy="227902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57" name="Line 31"/>
          <xdr:cNvCxnSpPr/>
        </xdr:nvCxnSpPr>
        <xdr:spPr bwMode="auto">
          <a:xfrm flipH="1">
            <a:off x="2633929" y="2628924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8" name="Line 32"/>
          <xdr:cNvCxnSpPr/>
        </xdr:nvCxnSpPr>
        <xdr:spPr bwMode="auto">
          <a:xfrm>
            <a:off x="2633928" y="2514623"/>
            <a:ext cx="0" cy="457204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59" name="Line 33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0" name="Line 34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1" name="Line 35"/>
          <xdr:cNvCxnSpPr/>
        </xdr:nvCxnSpPr>
        <xdr:spPr bwMode="auto">
          <a:xfrm>
            <a:off x="2633928" y="3428331"/>
            <a:ext cx="1137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2" name="Line 36"/>
          <xdr:cNvCxnSpPr/>
        </xdr:nvCxnSpPr>
        <xdr:spPr bwMode="auto">
          <a:xfrm>
            <a:off x="6176665" y="4000536"/>
            <a:ext cx="114901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3" name="Line 37"/>
          <xdr:cNvCxnSpPr/>
        </xdr:nvCxnSpPr>
        <xdr:spPr bwMode="auto">
          <a:xfrm flipH="1">
            <a:off x="1833819" y="2628924"/>
            <a:ext cx="800108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164" name="Line 38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5" name="Line 39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6" name="Line 40"/>
          <xdr:cNvCxnSpPr/>
        </xdr:nvCxnSpPr>
        <xdr:spPr bwMode="auto">
          <a:xfrm flipH="1">
            <a:off x="7433978" y="3086128"/>
            <a:ext cx="343504" cy="1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7" name="Line 41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8" name="Line 42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69" name="Line 43"/>
          <xdr:cNvCxnSpPr/>
        </xdr:nvCxnSpPr>
        <xdr:spPr bwMode="auto">
          <a:xfrm>
            <a:off x="9034195" y="799407"/>
            <a:ext cx="0" cy="57220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170" name="AutoShape 45"/>
          <xdr:cNvCxnSpPr>
            <a:cxnSpLocks noChangeShapeType="1"/>
          </xdr:cNvCxnSpPr>
        </xdr:nvCxnSpPr>
        <xdr:spPr bwMode="auto">
          <a:xfrm>
            <a:off x="5577284" y="949960"/>
            <a:ext cx="3600" cy="35208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71" name="AutoShape 48"/>
          <xdr:cNvCxnSpPr>
            <a:cxnSpLocks noChangeShapeType="1"/>
          </xdr:cNvCxnSpPr>
        </xdr:nvCxnSpPr>
        <xdr:spPr bwMode="auto">
          <a:xfrm>
            <a:off x="9034195" y="4225238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72" name="Text Box 55"/>
          <xdr:cNvSpPr txBox="1">
            <a:spLocks noChangeArrowheads="1"/>
          </xdr:cNvSpPr>
        </xdr:nvSpPr>
        <xdr:spPr bwMode="auto">
          <a:xfrm>
            <a:off x="2726704" y="3721708"/>
            <a:ext cx="2055600" cy="3416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3" name="Text Box 56"/>
          <xdr:cNvSpPr txBox="1">
            <a:spLocks noChangeArrowheads="1"/>
          </xdr:cNvSpPr>
        </xdr:nvSpPr>
        <xdr:spPr bwMode="auto">
          <a:xfrm>
            <a:off x="2728579" y="4301438"/>
            <a:ext cx="2055600" cy="341703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4" name="Text Box 59"/>
          <xdr:cNvSpPr txBox="1">
            <a:spLocks noChangeArrowheads="1"/>
          </xdr:cNvSpPr>
        </xdr:nvSpPr>
        <xdr:spPr bwMode="auto">
          <a:xfrm>
            <a:off x="5293" y="2997227"/>
            <a:ext cx="1827619" cy="226002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5" name="Text Box 61"/>
          <xdr:cNvSpPr txBox="1">
            <a:spLocks noChangeArrowheads="1"/>
          </xdr:cNvSpPr>
        </xdr:nvSpPr>
        <xdr:spPr bwMode="auto">
          <a:xfrm>
            <a:off x="9525" y="3407165"/>
            <a:ext cx="1827519" cy="229268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marL="0" indent="0"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+mn-cs"/>
              </a:rPr>
              <a:t>5 Hotel Kft.</a:t>
            </a:r>
          </a:p>
        </xdr:txBody>
      </xdr:sp>
      <xdr:sp macro="" textlink="">
        <xdr:nvSpPr>
          <xdr:cNvPr id="178" name="Text Box 65"/>
          <xdr:cNvSpPr txBox="1">
            <a:spLocks noChangeArrowheads="1"/>
          </xdr:cNvSpPr>
        </xdr:nvSpPr>
        <xdr:spPr bwMode="auto">
          <a:xfrm>
            <a:off x="1945651" y="2997227"/>
            <a:ext cx="572400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79" name="Text Box 67"/>
          <xdr:cNvSpPr txBox="1">
            <a:spLocks noChangeArrowheads="1"/>
          </xdr:cNvSpPr>
        </xdr:nvSpPr>
        <xdr:spPr bwMode="auto">
          <a:xfrm>
            <a:off x="1935064" y="3410123"/>
            <a:ext cx="5708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2" name="Line 71"/>
          <xdr:cNvCxnSpPr/>
        </xdr:nvCxnSpPr>
        <xdr:spPr bwMode="auto">
          <a:xfrm flipH="1">
            <a:off x="4785350" y="3895060"/>
            <a:ext cx="8007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3" name="Line 72"/>
          <xdr:cNvCxnSpPr/>
        </xdr:nvCxnSpPr>
        <xdr:spPr bwMode="auto">
          <a:xfrm flipH="1">
            <a:off x="4778976" y="4470389"/>
            <a:ext cx="800808" cy="13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4" name="Text Box 75"/>
          <xdr:cNvSpPr txBox="1">
            <a:spLocks noChangeArrowheads="1"/>
          </xdr:cNvSpPr>
        </xdr:nvSpPr>
        <xdr:spPr bwMode="auto">
          <a:xfrm>
            <a:off x="4919952" y="3780159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185" name="Text Box 76"/>
          <xdr:cNvSpPr txBox="1">
            <a:spLocks noChangeArrowheads="1"/>
          </xdr:cNvSpPr>
        </xdr:nvSpPr>
        <xdr:spPr bwMode="auto">
          <a:xfrm>
            <a:off x="4919952" y="4358638"/>
            <a:ext cx="570906" cy="2268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186" name="AutoShape 79"/>
          <xdr:cNvCxnSpPr>
            <a:cxnSpLocks noChangeShapeType="1"/>
          </xdr:cNvCxnSpPr>
        </xdr:nvCxnSpPr>
        <xdr:spPr bwMode="auto">
          <a:xfrm flipH="1">
            <a:off x="2617371" y="3321080"/>
            <a:ext cx="91501" cy="6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7" name="AutoShape 83"/>
          <xdr:cNvCxnSpPr>
            <a:cxnSpLocks noChangeShapeType="1"/>
          </xdr:cNvCxnSpPr>
        </xdr:nvCxnSpPr>
        <xdr:spPr bwMode="auto">
          <a:xfrm flipH="1" flipV="1">
            <a:off x="1817993" y="3102145"/>
            <a:ext cx="129600" cy="1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88" name="AutoShape 85"/>
          <xdr:cNvCxnSpPr>
            <a:cxnSpLocks noChangeShapeType="1"/>
          </xdr:cNvCxnSpPr>
        </xdr:nvCxnSpPr>
        <xdr:spPr bwMode="auto">
          <a:xfrm flipH="1" flipV="1">
            <a:off x="1815831" y="3537099"/>
            <a:ext cx="129600" cy="390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8" name="AutoShape 79"/>
          <xdr:cNvCxnSpPr>
            <a:cxnSpLocks noChangeShapeType="1"/>
          </xdr:cNvCxnSpPr>
        </xdr:nvCxnSpPr>
        <xdr:spPr bwMode="auto">
          <a:xfrm flipH="1">
            <a:off x="2619375" y="3320075"/>
            <a:ext cx="16220" cy="41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2389850</xdr:colOff>
      <xdr:row>21</xdr:row>
      <xdr:rowOff>39689</xdr:rowOff>
    </xdr:from>
    <xdr:to>
      <xdr:col>1</xdr:col>
      <xdr:colOff>2391833</xdr:colOff>
      <xdr:row>23</xdr:row>
      <xdr:rowOff>111125</xdr:rowOff>
    </xdr:to>
    <xdr:cxnSp macro="">
      <xdr:nvCxnSpPr>
        <xdr:cNvPr id="199" name="AutoShape 89"/>
        <xdr:cNvCxnSpPr>
          <a:cxnSpLocks noChangeShapeType="1"/>
        </xdr:cNvCxnSpPr>
      </xdr:nvCxnSpPr>
      <xdr:spPr bwMode="auto">
        <a:xfrm>
          <a:off x="2770850" y="4097339"/>
          <a:ext cx="1983" cy="45243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2277401</xdr:colOff>
      <xdr:row>23</xdr:row>
      <xdr:rowOff>116417</xdr:rowOff>
    </xdr:from>
    <xdr:to>
      <xdr:col>1</xdr:col>
      <xdr:colOff>2402416</xdr:colOff>
      <xdr:row>23</xdr:row>
      <xdr:rowOff>119063</xdr:rowOff>
    </xdr:to>
    <xdr:cxnSp macro="">
      <xdr:nvCxnSpPr>
        <xdr:cNvPr id="200" name="AutoShape 92"/>
        <xdr:cNvCxnSpPr>
          <a:cxnSpLocks noChangeShapeType="1"/>
        </xdr:cNvCxnSpPr>
      </xdr:nvCxnSpPr>
      <xdr:spPr bwMode="auto">
        <a:xfrm flipV="1">
          <a:off x="2658401" y="4556125"/>
          <a:ext cx="125015" cy="2646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2290976</xdr:colOff>
      <xdr:row>21</xdr:row>
      <xdr:rowOff>37846</xdr:rowOff>
    </xdr:from>
    <xdr:to>
      <xdr:col>1</xdr:col>
      <xdr:colOff>2398891</xdr:colOff>
      <xdr:row>21</xdr:row>
      <xdr:rowOff>37946</xdr:rowOff>
    </xdr:to>
    <xdr:cxnSp macro="">
      <xdr:nvCxnSpPr>
        <xdr:cNvPr id="202" name="AutoShape 92"/>
        <xdr:cNvCxnSpPr>
          <a:cxnSpLocks noChangeShapeType="1"/>
        </xdr:cNvCxnSpPr>
      </xdr:nvCxnSpPr>
      <xdr:spPr bwMode="auto">
        <a:xfrm>
          <a:off x="2671976" y="4092183"/>
          <a:ext cx="107915" cy="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5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75" t="s">
        <v>245</v>
      </c>
      <c r="B2" s="176"/>
    </row>
    <row r="4" spans="1:7" ht="15.75" x14ac:dyDescent="0.25">
      <c r="A4" s="177" t="s">
        <v>8</v>
      </c>
      <c r="B4" s="177"/>
      <c r="C4" s="3"/>
    </row>
    <row r="5" spans="1:7" ht="15.75" x14ac:dyDescent="0.25">
      <c r="A5" s="16" t="s">
        <v>24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25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26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27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28</v>
      </c>
      <c r="B9" s="140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16" t="s">
        <v>200</v>
      </c>
      <c r="B10" s="140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16" t="s">
        <v>29</v>
      </c>
      <c r="B11" s="140" t="s">
        <v>199</v>
      </c>
      <c r="C11" s="3"/>
      <c r="D11" s="3"/>
      <c r="E11" s="3"/>
      <c r="F11" s="3"/>
      <c r="G11" s="3"/>
    </row>
    <row r="12" spans="1:7" ht="15.75" x14ac:dyDescent="0.25">
      <c r="A12" s="16" t="s">
        <v>30</v>
      </c>
      <c r="B12" s="17" t="str">
        <f>RZiS_analityczny!_Toc293035359</f>
        <v>Skonsolidowany rachunek zysków i strat w ujęciu analitycznym</v>
      </c>
      <c r="C12" s="3"/>
      <c r="D12" s="3"/>
      <c r="E12" s="3"/>
      <c r="F12" s="3"/>
      <c r="G12" s="3"/>
    </row>
    <row r="13" spans="1:7" ht="15.75" x14ac:dyDescent="0.25">
      <c r="A13" s="16" t="s">
        <v>114</v>
      </c>
      <c r="B13" s="17" t="s">
        <v>116</v>
      </c>
      <c r="C13" s="3"/>
      <c r="D13" s="3"/>
      <c r="E13" s="3"/>
      <c r="F13" s="3"/>
      <c r="G13" s="3"/>
    </row>
    <row r="14" spans="1:7" ht="15.75" x14ac:dyDescent="0.25">
      <c r="A14" s="16" t="s">
        <v>129</v>
      </c>
      <c r="B14" s="17" t="str">
        <f>'Baza hotelowa'!_Toc293035359</f>
        <v>Baza hotelowa Grupy</v>
      </c>
      <c r="C14" s="3"/>
      <c r="D14" s="3"/>
      <c r="E14" s="3"/>
      <c r="F14" s="3"/>
      <c r="G14" s="3"/>
    </row>
    <row r="15" spans="1:7" ht="15.75" x14ac:dyDescent="0.25">
      <c r="A15" s="16" t="s">
        <v>130</v>
      </c>
      <c r="B15" s="140" t="str">
        <f>Klienci!_Toc293035359</f>
        <v>Struktura klientów Grupy</v>
      </c>
      <c r="C15" s="3"/>
      <c r="D15" s="3"/>
      <c r="E15" s="3"/>
      <c r="F15" s="3"/>
      <c r="G15" s="3"/>
    </row>
    <row r="16" spans="1:7" ht="15.75" x14ac:dyDescent="0.25">
      <c r="A16" s="16" t="s">
        <v>131</v>
      </c>
      <c r="B16" s="17" t="str">
        <f>Zatrudnienie!_Toc293035359</f>
        <v xml:space="preserve">Przeciętne zatrudnienie w Grupie </v>
      </c>
      <c r="C16" s="3"/>
      <c r="D16" s="3"/>
      <c r="E16" s="3"/>
      <c r="F16" s="3"/>
      <c r="G16" s="3"/>
    </row>
    <row r="17" spans="1:7" ht="15.75" x14ac:dyDescent="0.25">
      <c r="A17" s="16" t="s">
        <v>186</v>
      </c>
      <c r="B17" s="17" t="str">
        <f>'Struktura Grupy'!_Toc293035359</f>
        <v>Struktura Grupy</v>
      </c>
      <c r="C17" s="3"/>
      <c r="D17" s="3"/>
      <c r="E17" s="3"/>
      <c r="F17" s="3"/>
      <c r="G17" s="3"/>
    </row>
    <row r="18" spans="1:7" ht="15.75" x14ac:dyDescent="0.25">
      <c r="A18" s="16" t="s">
        <v>201</v>
      </c>
      <c r="B18" s="17" t="str">
        <f>Akcjonariat!_Toc293035359</f>
        <v>Struktura akcjonariatu Orbis S.A.</v>
      </c>
      <c r="C18" s="3"/>
      <c r="D18" s="3"/>
      <c r="E18" s="3"/>
      <c r="F18" s="3"/>
      <c r="G18" s="3"/>
    </row>
    <row r="19" spans="1:7" x14ac:dyDescent="0.2">
      <c r="A19" s="3"/>
      <c r="B19" s="3"/>
      <c r="C19" s="3"/>
    </row>
    <row r="20" spans="1:7" x14ac:dyDescent="0.2">
      <c r="A20" s="1"/>
      <c r="B20" s="3"/>
    </row>
    <row r="21" spans="1:7" x14ac:dyDescent="0.2">
      <c r="B21" s="21"/>
    </row>
    <row r="22" spans="1:7" x14ac:dyDescent="0.2">
      <c r="B22" s="21"/>
    </row>
    <row r="25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6" location="Zatrudnienie!A1" display="Zatrudnienie!A1"/>
    <hyperlink ref="B17" location="'Struktura Grupy'!A1" display="'Struktura Grupy'!A1"/>
    <hyperlink ref="B18" location="Akcjonariat!A1" display="Akcjonariat!A1"/>
    <hyperlink ref="B12" location="RZiS_analityczny!A1" display="RZiS_analityczny!A1"/>
    <hyperlink ref="B13" location="'Wskaźniki operacyjne'!A1" display="Wskaźniki operacyjne"/>
    <hyperlink ref="B14" location="'Baza hotelowa'!A1" display="'Baza hotelowa'!A1"/>
    <hyperlink ref="B10" location="'Segmenty geograficzne'!A1" display="'Segmenty geograficzne'!A1"/>
    <hyperlink ref="B15" location="Klienci!_Toc293035359" display="Klienci!_Toc293035359"/>
    <hyperlink ref="A10" location="'Przepływy pieniężne'!A1" display="4."/>
    <hyperlink ref="A12" location="'Przepływy pieniężne'!A1" display="4."/>
    <hyperlink ref="A14" location="'Przepływy pieniężne'!A1" display="4."/>
    <hyperlink ref="A16" location="'Przepływy pieniężne'!A1" display="4."/>
    <hyperlink ref="A18" location="'Spr. segmentowa'!A1" display="5."/>
    <hyperlink ref="A11" location="'Spr. segmentowa'!A1" display="5."/>
    <hyperlink ref="A13" location="'Spr. segmentowa'!A1" display="5."/>
    <hyperlink ref="A15" location="'Spr. segmentowa'!A1" display="5."/>
    <hyperlink ref="A17" location="'Spr. segmentowa'!A1" display="5."/>
    <hyperlink ref="B11" location="'Podział przychodów'!A1" display="'Podział przychodów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84"/>
  <sheetViews>
    <sheetView showGridLines="0" zoomScaleNormal="100" zoomScaleSheetLayoutView="100" workbookViewId="0">
      <pane xSplit="2" topLeftCell="C1" activePane="topRight" state="frozen"/>
      <selection activeCell="S37" sqref="S37"/>
      <selection pane="topRight" activeCell="E4" sqref="E4:E5"/>
    </sheetView>
  </sheetViews>
  <sheetFormatPr defaultColWidth="10.875" defaultRowHeight="15" x14ac:dyDescent="0.2"/>
  <cols>
    <col min="1" max="1" width="5" style="2" customWidth="1"/>
    <col min="2" max="2" width="65.25" style="5" customWidth="1"/>
    <col min="3" max="8" width="14.875" style="2" customWidth="1"/>
    <col min="9" max="16384" width="10.875" style="2"/>
  </cols>
  <sheetData>
    <row r="1" spans="1:12" ht="15.75" x14ac:dyDescent="0.25">
      <c r="A1" s="9" t="s">
        <v>8</v>
      </c>
    </row>
    <row r="2" spans="1:12" ht="15.75" x14ac:dyDescent="0.25">
      <c r="A2" s="9"/>
    </row>
    <row r="3" spans="1:12" ht="18.75" thickBot="1" x14ac:dyDescent="0.3">
      <c r="A3" s="9"/>
      <c r="B3" s="15" t="s">
        <v>116</v>
      </c>
    </row>
    <row r="4" spans="1:12" ht="22.5" customHeight="1" thickTop="1" thickBot="1" x14ac:dyDescent="0.25">
      <c r="B4" s="178" t="s">
        <v>140</v>
      </c>
      <c r="C4" s="148" t="s">
        <v>233</v>
      </c>
      <c r="D4" s="148" t="s">
        <v>187</v>
      </c>
      <c r="E4" s="195" t="s">
        <v>165</v>
      </c>
      <c r="F4" s="148" t="s">
        <v>233</v>
      </c>
      <c r="G4" s="148" t="s">
        <v>187</v>
      </c>
      <c r="H4" s="195" t="s">
        <v>165</v>
      </c>
    </row>
    <row r="5" spans="1:12" ht="22.5" customHeight="1" thickTop="1" thickBot="1" x14ac:dyDescent="0.25">
      <c r="B5" s="179"/>
      <c r="C5" s="180" t="s">
        <v>166</v>
      </c>
      <c r="D5" s="192"/>
      <c r="E5" s="196"/>
      <c r="F5" s="180" t="s">
        <v>167</v>
      </c>
      <c r="G5" s="192"/>
      <c r="H5" s="196"/>
    </row>
    <row r="6" spans="1:12" ht="16.5" thickTop="1" thickBot="1" x14ac:dyDescent="0.25">
      <c r="B6" s="30" t="s">
        <v>117</v>
      </c>
      <c r="C6" s="31"/>
      <c r="D6" s="31"/>
      <c r="E6" s="32"/>
      <c r="F6" s="32"/>
      <c r="G6" s="32"/>
      <c r="H6" s="32"/>
    </row>
    <row r="7" spans="1:12" ht="16.5" thickTop="1" thickBot="1" x14ac:dyDescent="0.25">
      <c r="B7" s="12" t="s">
        <v>118</v>
      </c>
      <c r="C7" s="111">
        <v>0.61399999999999999</v>
      </c>
      <c r="D7" s="111">
        <v>0.61099999999999999</v>
      </c>
      <c r="E7" s="141" t="str">
        <f>(C7-D7)*100&amp; " p.p."</f>
        <v>0,3 p.p.</v>
      </c>
      <c r="F7" s="111">
        <v>0.627</v>
      </c>
      <c r="G7" s="120">
        <v>0.61499999999999999</v>
      </c>
      <c r="H7" s="141" t="str">
        <f>(F7-G7)*100&amp; " p.p."</f>
        <v>1,2 p.p.</v>
      </c>
      <c r="I7" s="136"/>
      <c r="J7" s="136"/>
      <c r="K7" s="136"/>
      <c r="L7" s="136"/>
    </row>
    <row r="8" spans="1:12" ht="17.100000000000001" customHeight="1" thickTop="1" thickBot="1" x14ac:dyDescent="0.25">
      <c r="B8" s="12" t="s">
        <v>119</v>
      </c>
      <c r="C8" s="107">
        <v>226.5</v>
      </c>
      <c r="D8" s="107">
        <v>222.7</v>
      </c>
      <c r="E8" s="131">
        <f>C8/D8-1</f>
        <v>1.7063313875168351E-2</v>
      </c>
      <c r="F8" s="132">
        <v>227.3</v>
      </c>
      <c r="G8" s="133">
        <v>218.6</v>
      </c>
      <c r="H8" s="131">
        <f>F8/G8-1</f>
        <v>3.9798719121683535E-2</v>
      </c>
    </row>
    <row r="9" spans="1:12" ht="16.5" thickTop="1" thickBot="1" x14ac:dyDescent="0.25">
      <c r="B9" s="12" t="s">
        <v>120</v>
      </c>
      <c r="C9" s="107">
        <v>139.1</v>
      </c>
      <c r="D9" s="107">
        <v>136</v>
      </c>
      <c r="E9" s="131">
        <f>C9/D9-1</f>
        <v>2.2794117647058743E-2</v>
      </c>
      <c r="F9" s="132">
        <v>142.6</v>
      </c>
      <c r="G9" s="133">
        <v>134.5</v>
      </c>
      <c r="H9" s="131">
        <f>F9/G9-1</f>
        <v>6.0223048327137541E-2</v>
      </c>
    </row>
    <row r="10" spans="1:12" ht="16.5" thickTop="1" thickBot="1" x14ac:dyDescent="0.25">
      <c r="B10" s="34" t="s">
        <v>121</v>
      </c>
      <c r="C10" s="107"/>
      <c r="D10" s="107"/>
      <c r="E10" s="130"/>
      <c r="F10" s="132"/>
      <c r="G10" s="133"/>
      <c r="H10" s="130"/>
    </row>
    <row r="11" spans="1:12" ht="16.5" thickTop="1" thickBot="1" x14ac:dyDescent="0.25">
      <c r="B11" s="12" t="s">
        <v>118</v>
      </c>
      <c r="C11" s="111">
        <v>0.60899999999999999</v>
      </c>
      <c r="D11" s="111">
        <v>0.63200000000000001</v>
      </c>
      <c r="E11" s="141" t="str">
        <f>(C11-D11)*100&amp; " p.p."</f>
        <v>-2,3 p.p.</v>
      </c>
      <c r="F11" s="111">
        <v>0.64500000000000002</v>
      </c>
      <c r="G11" s="120">
        <v>0.64</v>
      </c>
      <c r="H11" s="141" t="str">
        <f>(F11-G11)*100&amp; " p.p."</f>
        <v>0,5 p.p.</v>
      </c>
      <c r="I11" s="136"/>
      <c r="J11" s="136"/>
      <c r="K11" s="136"/>
      <c r="L11" s="136"/>
    </row>
    <row r="12" spans="1:12" ht="16.5" thickTop="1" thickBot="1" x14ac:dyDescent="0.25">
      <c r="B12" s="12" t="s">
        <v>119</v>
      </c>
      <c r="C12" s="107">
        <v>160.80000000000001</v>
      </c>
      <c r="D12" s="107">
        <v>153.19999999999999</v>
      </c>
      <c r="E12" s="131">
        <f>C12/D12-1</f>
        <v>4.9608355091383949E-2</v>
      </c>
      <c r="F12" s="132">
        <v>158.5</v>
      </c>
      <c r="G12" s="133">
        <v>154.80000000000001</v>
      </c>
      <c r="H12" s="131">
        <f>F12/G12-1</f>
        <v>2.390180878552961E-2</v>
      </c>
    </row>
    <row r="13" spans="1:12" ht="16.5" thickTop="1" thickBot="1" x14ac:dyDescent="0.25">
      <c r="B13" s="12" t="s">
        <v>120</v>
      </c>
      <c r="C13" s="107">
        <v>97.9</v>
      </c>
      <c r="D13" s="107">
        <v>96.8</v>
      </c>
      <c r="E13" s="131">
        <f>C13/D13-1</f>
        <v>1.1363636363636465E-2</v>
      </c>
      <c r="F13" s="132">
        <v>102.2</v>
      </c>
      <c r="G13" s="133">
        <v>99</v>
      </c>
      <c r="H13" s="131">
        <f>F13/G13-1</f>
        <v>3.2323232323232309E-2</v>
      </c>
    </row>
    <row r="14" spans="1:12" ht="16.5" thickTop="1" thickBot="1" x14ac:dyDescent="0.25">
      <c r="B14" s="34" t="s">
        <v>122</v>
      </c>
      <c r="C14" s="107"/>
      <c r="D14" s="107"/>
      <c r="E14" s="134"/>
      <c r="F14" s="132"/>
      <c r="G14" s="133"/>
      <c r="H14" s="134"/>
    </row>
    <row r="15" spans="1:12" ht="16.5" thickTop="1" thickBot="1" x14ac:dyDescent="0.25">
      <c r="B15" s="12" t="s">
        <v>118</v>
      </c>
      <c r="C15" s="111">
        <v>0.61699999999999999</v>
      </c>
      <c r="D15" s="111">
        <v>0.59899999999999998</v>
      </c>
      <c r="E15" s="141" t="str">
        <f>(C15-D15)*100&amp; " p.p."</f>
        <v>1,8 p.p.</v>
      </c>
      <c r="F15" s="111">
        <v>0.61799999999999999</v>
      </c>
      <c r="G15" s="120">
        <v>0.60199999999999998</v>
      </c>
      <c r="H15" s="141" t="str">
        <f>(F15-G15)*100&amp; " p.p."</f>
        <v>1,6 p.p.</v>
      </c>
      <c r="I15" s="136"/>
      <c r="J15" s="136"/>
      <c r="K15" s="136"/>
      <c r="L15" s="136"/>
    </row>
    <row r="16" spans="1:12" ht="16.5" thickTop="1" thickBot="1" x14ac:dyDescent="0.25">
      <c r="B16" s="12" t="s">
        <v>119</v>
      </c>
      <c r="C16" s="107">
        <v>265.7</v>
      </c>
      <c r="D16" s="107">
        <v>261.5</v>
      </c>
      <c r="E16" s="131">
        <f>C16/D16-1</f>
        <v>1.6061185468451145E-2</v>
      </c>
      <c r="F16" s="132">
        <v>266.10000000000002</v>
      </c>
      <c r="G16" s="133">
        <v>254.5</v>
      </c>
      <c r="H16" s="131">
        <f>F16/G16-1</f>
        <v>4.5579567779960861E-2</v>
      </c>
    </row>
    <row r="17" spans="2:12" ht="16.5" thickTop="1" thickBot="1" x14ac:dyDescent="0.25">
      <c r="B17" s="12" t="s">
        <v>120</v>
      </c>
      <c r="C17" s="107">
        <v>164</v>
      </c>
      <c r="D17" s="107">
        <v>156.69999999999999</v>
      </c>
      <c r="E17" s="131">
        <f>C17/D17-1</f>
        <v>4.6585832801531613E-2</v>
      </c>
      <c r="F17" s="132">
        <v>164.4</v>
      </c>
      <c r="G17" s="133">
        <v>153.30000000000001</v>
      </c>
      <c r="H17" s="131">
        <f>F17/G17-1</f>
        <v>7.2407045009784676E-2</v>
      </c>
    </row>
    <row r="18" spans="2:12" ht="17.100000000000001" customHeight="1" thickTop="1" x14ac:dyDescent="0.2">
      <c r="B18" s="35"/>
    </row>
    <row r="19" spans="2:12" ht="15.75" thickBot="1" x14ac:dyDescent="0.25">
      <c r="B19" s="23"/>
    </row>
    <row r="20" spans="2:12" ht="22.5" customHeight="1" thickTop="1" thickBot="1" x14ac:dyDescent="0.25">
      <c r="B20" s="199" t="s">
        <v>141</v>
      </c>
      <c r="C20" s="164" t="s">
        <v>233</v>
      </c>
      <c r="D20" s="164" t="s">
        <v>187</v>
      </c>
      <c r="E20" s="195" t="s">
        <v>165</v>
      </c>
      <c r="F20" s="164" t="s">
        <v>233</v>
      </c>
      <c r="G20" s="164" t="s">
        <v>187</v>
      </c>
      <c r="H20" s="195" t="s">
        <v>165</v>
      </c>
    </row>
    <row r="21" spans="2:12" ht="22.5" customHeight="1" thickTop="1" thickBot="1" x14ac:dyDescent="0.25">
      <c r="B21" s="200"/>
      <c r="C21" s="180" t="s">
        <v>166</v>
      </c>
      <c r="D21" s="192"/>
      <c r="E21" s="196"/>
      <c r="F21" s="180" t="s">
        <v>167</v>
      </c>
      <c r="G21" s="192"/>
      <c r="H21" s="196"/>
    </row>
    <row r="22" spans="2:12" ht="16.5" thickTop="1" thickBot="1" x14ac:dyDescent="0.25">
      <c r="B22" s="30" t="s">
        <v>100</v>
      </c>
      <c r="C22" s="31"/>
      <c r="D22" s="31"/>
      <c r="E22" s="32"/>
      <c r="F22" s="32"/>
      <c r="G22" s="32"/>
      <c r="H22" s="32"/>
    </row>
    <row r="23" spans="2:12" ht="16.5" thickTop="1" thickBot="1" x14ac:dyDescent="0.25">
      <c r="B23" s="12" t="s">
        <v>118</v>
      </c>
      <c r="C23" s="111">
        <v>0.621</v>
      </c>
      <c r="D23" s="111">
        <v>0.61</v>
      </c>
      <c r="E23" s="141" t="str">
        <f>(C23-D23)*100&amp; " p.p."</f>
        <v>1,1 p.p.</v>
      </c>
      <c r="F23" s="111">
        <v>0.63400000000000001</v>
      </c>
      <c r="G23" s="111">
        <v>0.61299999999999999</v>
      </c>
      <c r="H23" s="141" t="str">
        <f>(F23-G23)*100&amp; " p.p."</f>
        <v>2,1 p.p.</v>
      </c>
      <c r="I23" s="136"/>
      <c r="J23" s="136"/>
      <c r="K23" s="136"/>
      <c r="L23" s="136"/>
    </row>
    <row r="24" spans="2:12" ht="16.5" thickTop="1" thickBot="1" x14ac:dyDescent="0.25">
      <c r="B24" s="12" t="s">
        <v>119</v>
      </c>
      <c r="C24" s="107">
        <v>228.3</v>
      </c>
      <c r="D24" s="107">
        <v>219.1</v>
      </c>
      <c r="E24" s="131">
        <f t="shared" ref="E24:E25" si="0">C24/D24-1</f>
        <v>4.1989958922866277E-2</v>
      </c>
      <c r="F24" s="132">
        <v>227.8</v>
      </c>
      <c r="G24" s="132">
        <v>221.5</v>
      </c>
      <c r="H24" s="131">
        <f t="shared" ref="H24:H25" si="1">F24/G24-1</f>
        <v>2.844243792325063E-2</v>
      </c>
    </row>
    <row r="25" spans="2:12" ht="16.5" thickTop="1" thickBot="1" x14ac:dyDescent="0.25">
      <c r="B25" s="12" t="s">
        <v>120</v>
      </c>
      <c r="C25" s="107">
        <v>141.69999999999999</v>
      </c>
      <c r="D25" s="107">
        <v>133.69999999999999</v>
      </c>
      <c r="E25" s="131">
        <f t="shared" si="0"/>
        <v>5.983545250560951E-2</v>
      </c>
      <c r="F25" s="132">
        <v>144.5</v>
      </c>
      <c r="G25" s="132">
        <v>135.9</v>
      </c>
      <c r="H25" s="131">
        <f t="shared" si="1"/>
        <v>6.3281824871228798E-2</v>
      </c>
    </row>
    <row r="26" spans="2:12" ht="16.5" thickTop="1" thickBot="1" x14ac:dyDescent="0.25">
      <c r="B26" s="34" t="s">
        <v>101</v>
      </c>
      <c r="C26" s="107"/>
      <c r="D26" s="107"/>
      <c r="E26" s="130"/>
      <c r="F26" s="132"/>
      <c r="G26" s="132"/>
      <c r="H26" s="130"/>
    </row>
    <row r="27" spans="2:12" ht="16.5" thickTop="1" thickBot="1" x14ac:dyDescent="0.25">
      <c r="B27" s="12" t="s">
        <v>118</v>
      </c>
      <c r="C27" s="111">
        <v>0.59399999999999997</v>
      </c>
      <c r="D27" s="111">
        <v>0.58699999999999997</v>
      </c>
      <c r="E27" s="169" t="str">
        <f>ROUND((C27-D27)*100,1)&amp; " p.p."</f>
        <v>0,7 p.p.</v>
      </c>
      <c r="F27" s="111">
        <v>0.59399999999999997</v>
      </c>
      <c r="G27" s="111">
        <v>0.59</v>
      </c>
      <c r="H27" s="141" t="str">
        <f>(F27-G27)*100&amp; " p.p."</f>
        <v>0,4 p.p.</v>
      </c>
      <c r="I27" s="136"/>
      <c r="J27" s="136"/>
      <c r="K27" s="136"/>
      <c r="L27" s="136"/>
    </row>
    <row r="28" spans="2:12" ht="16.5" thickTop="1" thickBot="1" x14ac:dyDescent="0.25">
      <c r="B28" s="12" t="s">
        <v>119</v>
      </c>
      <c r="C28" s="107">
        <v>210.9</v>
      </c>
      <c r="D28" s="107">
        <v>226.9</v>
      </c>
      <c r="E28" s="131">
        <f t="shared" ref="E28:E29" si="2">C28/D28-1</f>
        <v>-7.0515645658880577E-2</v>
      </c>
      <c r="F28" s="132">
        <v>210.9</v>
      </c>
      <c r="G28" s="132">
        <v>194.1</v>
      </c>
      <c r="H28" s="131">
        <f t="shared" ref="H28:H29" si="3">F28/G28-1</f>
        <v>8.6553323029366469E-2</v>
      </c>
    </row>
    <row r="29" spans="2:12" ht="16.5" thickTop="1" thickBot="1" x14ac:dyDescent="0.25">
      <c r="B29" s="12" t="s">
        <v>120</v>
      </c>
      <c r="C29" s="107">
        <v>125.2</v>
      </c>
      <c r="D29" s="107">
        <v>133.19999999999999</v>
      </c>
      <c r="E29" s="131">
        <f t="shared" si="2"/>
        <v>-6.0060060060059928E-2</v>
      </c>
      <c r="F29" s="132">
        <v>125.2</v>
      </c>
      <c r="G29" s="132">
        <v>114.6</v>
      </c>
      <c r="H29" s="131">
        <f t="shared" si="3"/>
        <v>9.2495636998254804E-2</v>
      </c>
    </row>
    <row r="30" spans="2:12" ht="16.5" thickTop="1" thickBot="1" x14ac:dyDescent="0.25">
      <c r="B30" s="34" t="s">
        <v>102</v>
      </c>
      <c r="C30" s="107"/>
      <c r="D30" s="107"/>
      <c r="E30" s="130"/>
      <c r="F30" s="132"/>
      <c r="G30" s="132"/>
      <c r="H30" s="130"/>
    </row>
    <row r="31" spans="2:12" ht="16.5" thickTop="1" thickBot="1" x14ac:dyDescent="0.25">
      <c r="B31" s="12" t="s">
        <v>118</v>
      </c>
      <c r="C31" s="111">
        <v>0.63500000000000001</v>
      </c>
      <c r="D31" s="111">
        <v>0.61599999999999999</v>
      </c>
      <c r="E31" s="141" t="str">
        <f>(C31-D31)*100&amp; " p.p."</f>
        <v>1,9 p.p.</v>
      </c>
      <c r="F31" s="111">
        <v>0.63500000000000001</v>
      </c>
      <c r="G31" s="111">
        <v>0.63</v>
      </c>
      <c r="H31" s="141" t="str">
        <f>(F31-G31)*100&amp; " p.p."</f>
        <v>0,5 p.p.</v>
      </c>
      <c r="I31" s="136"/>
      <c r="J31" s="136"/>
      <c r="K31" s="136"/>
      <c r="L31" s="136"/>
    </row>
    <row r="32" spans="2:12" ht="16.5" thickTop="1" thickBot="1" x14ac:dyDescent="0.25">
      <c r="B32" s="12" t="s">
        <v>119</v>
      </c>
      <c r="C32" s="107">
        <v>227.1</v>
      </c>
      <c r="D32" s="107">
        <v>215</v>
      </c>
      <c r="E32" s="131">
        <f t="shared" ref="E32:E33" si="4">C32/D32-1</f>
        <v>5.6279069767441792E-2</v>
      </c>
      <c r="F32" s="132">
        <v>227.1</v>
      </c>
      <c r="G32" s="132">
        <v>220.2</v>
      </c>
      <c r="H32" s="131">
        <f t="shared" ref="H32:H33" si="5">F32/G32-1</f>
        <v>3.1335149863760181E-2</v>
      </c>
    </row>
    <row r="33" spans="2:12" ht="16.5" thickTop="1" thickBot="1" x14ac:dyDescent="0.25">
      <c r="B33" s="12" t="s">
        <v>120</v>
      </c>
      <c r="C33" s="107">
        <v>144.30000000000001</v>
      </c>
      <c r="D33" s="107">
        <v>132.4</v>
      </c>
      <c r="E33" s="131">
        <f t="shared" si="4"/>
        <v>8.9879154078549961E-2</v>
      </c>
      <c r="F33" s="132">
        <v>144.30000000000001</v>
      </c>
      <c r="G33" s="132">
        <v>138.69999999999999</v>
      </c>
      <c r="H33" s="131">
        <f t="shared" si="5"/>
        <v>4.0374909877433529E-2</v>
      </c>
    </row>
    <row r="34" spans="2:12" ht="16.5" thickTop="1" thickBot="1" x14ac:dyDescent="0.25">
      <c r="B34" s="34" t="s">
        <v>103</v>
      </c>
      <c r="C34" s="107"/>
      <c r="D34" s="107"/>
      <c r="E34" s="130"/>
      <c r="F34" s="132"/>
      <c r="G34" s="132"/>
      <c r="H34" s="130"/>
    </row>
    <row r="35" spans="2:12" ht="16.5" thickTop="1" thickBot="1" x14ac:dyDescent="0.25">
      <c r="B35" s="12" t="s">
        <v>118</v>
      </c>
      <c r="C35" s="111">
        <v>0.58599999999999997</v>
      </c>
      <c r="D35" s="111">
        <v>0.71199999999999997</v>
      </c>
      <c r="E35" s="141" t="str">
        <f>(C35-D35)*100&amp; " p.p."</f>
        <v>-12,6 p.p.</v>
      </c>
      <c r="F35" s="111">
        <v>0.65200000000000002</v>
      </c>
      <c r="G35" s="111">
        <v>0.71199999999999997</v>
      </c>
      <c r="H35" s="169" t="str">
        <f>ROUND((F35-G35)*100,1)&amp; " p.p."</f>
        <v>-6 p.p.</v>
      </c>
      <c r="I35" s="136"/>
      <c r="J35" s="136"/>
      <c r="K35" s="136"/>
      <c r="L35" s="136"/>
    </row>
    <row r="36" spans="2:12" ht="16.5" thickTop="1" thickBot="1" x14ac:dyDescent="0.25">
      <c r="B36" s="12" t="s">
        <v>119</v>
      </c>
      <c r="C36" s="107">
        <v>248.7</v>
      </c>
      <c r="D36" s="107">
        <v>260.5</v>
      </c>
      <c r="E36" s="131">
        <f t="shared" ref="E36:E37" si="6">C36/D36-1</f>
        <v>-4.5297504798464505E-2</v>
      </c>
      <c r="F36" s="132">
        <v>278.7</v>
      </c>
      <c r="G36" s="132">
        <v>260.89999999999998</v>
      </c>
      <c r="H36" s="131">
        <f t="shared" ref="H36:H37" si="7">F36/G36-1</f>
        <v>6.8225373706400916E-2</v>
      </c>
    </row>
    <row r="37" spans="2:12" ht="16.5" thickTop="1" thickBot="1" x14ac:dyDescent="0.25">
      <c r="B37" s="12" t="s">
        <v>120</v>
      </c>
      <c r="C37" s="107">
        <v>145.69999999999999</v>
      </c>
      <c r="D37" s="107">
        <v>185.5</v>
      </c>
      <c r="E37" s="131">
        <f t="shared" si="6"/>
        <v>-0.21455525606469006</v>
      </c>
      <c r="F37" s="132">
        <v>181.8</v>
      </c>
      <c r="G37" s="132">
        <v>185.5</v>
      </c>
      <c r="H37" s="131">
        <f t="shared" si="7"/>
        <v>-1.99460916442048E-2</v>
      </c>
    </row>
    <row r="38" spans="2:12" ht="15.75" thickTop="1" x14ac:dyDescent="0.2">
      <c r="B38" s="23"/>
    </row>
    <row r="39" spans="2:12" ht="36" x14ac:dyDescent="0.2">
      <c r="B39" s="23" t="s">
        <v>185</v>
      </c>
    </row>
    <row r="40" spans="2:12" x14ac:dyDescent="0.2">
      <c r="B40" s="23"/>
    </row>
    <row r="41" spans="2:12" ht="15.75" thickBot="1" x14ac:dyDescent="0.25">
      <c r="B41" s="23"/>
    </row>
    <row r="42" spans="2:12" ht="22.5" customHeight="1" thickTop="1" thickBot="1" x14ac:dyDescent="0.25">
      <c r="B42" s="199" t="s">
        <v>148</v>
      </c>
      <c r="C42" s="164" t="s">
        <v>233</v>
      </c>
      <c r="D42" s="164" t="s">
        <v>187</v>
      </c>
      <c r="E42" s="195" t="s">
        <v>165</v>
      </c>
      <c r="F42" s="164" t="s">
        <v>233</v>
      </c>
      <c r="G42" s="164" t="s">
        <v>187</v>
      </c>
      <c r="H42" s="195" t="s">
        <v>165</v>
      </c>
    </row>
    <row r="43" spans="2:12" ht="22.5" customHeight="1" thickTop="1" thickBot="1" x14ac:dyDescent="0.25">
      <c r="B43" s="179"/>
      <c r="C43" s="180" t="s">
        <v>166</v>
      </c>
      <c r="D43" s="192"/>
      <c r="E43" s="196"/>
      <c r="F43" s="180" t="s">
        <v>167</v>
      </c>
      <c r="G43" s="192"/>
      <c r="H43" s="196"/>
    </row>
    <row r="44" spans="2:12" ht="16.5" thickTop="1" thickBot="1" x14ac:dyDescent="0.25">
      <c r="B44" s="30" t="s">
        <v>117</v>
      </c>
      <c r="C44" s="31"/>
      <c r="D44" s="31"/>
      <c r="E44" s="32"/>
      <c r="F44" s="32"/>
      <c r="G44" s="32"/>
      <c r="H44" s="32"/>
    </row>
    <row r="45" spans="2:12" ht="16.5" thickTop="1" thickBot="1" x14ac:dyDescent="0.25">
      <c r="B45" s="12" t="s">
        <v>118</v>
      </c>
      <c r="C45" s="111">
        <v>0.53600000000000003</v>
      </c>
      <c r="D45" s="111">
        <v>0.52800000000000002</v>
      </c>
      <c r="E45" s="169" t="str">
        <f>ROUND((C45-D45)*100,1)&amp; " p.p."</f>
        <v>0,8 p.p.</v>
      </c>
      <c r="F45" s="111">
        <v>0.54800000000000004</v>
      </c>
      <c r="G45" s="111">
        <v>0.54</v>
      </c>
      <c r="H45" s="169" t="str">
        <f>ROUND((F45-G45)*100,1)&amp; " p.p."</f>
        <v>0,8 p.p.</v>
      </c>
      <c r="I45" s="136"/>
      <c r="J45" s="136"/>
      <c r="K45" s="136"/>
      <c r="L45" s="136"/>
    </row>
    <row r="46" spans="2:12" ht="16.5" thickTop="1" thickBot="1" x14ac:dyDescent="0.25">
      <c r="B46" s="12" t="s">
        <v>119</v>
      </c>
      <c r="C46" s="107">
        <v>212</v>
      </c>
      <c r="D46" s="107">
        <v>184.7</v>
      </c>
      <c r="E46" s="131">
        <f t="shared" ref="E46:E47" si="8">C46/D46-1</f>
        <v>0.14780725500812131</v>
      </c>
      <c r="F46" s="132">
        <v>198</v>
      </c>
      <c r="G46" s="132">
        <v>187.5</v>
      </c>
      <c r="H46" s="131">
        <f t="shared" ref="H46:H47" si="9">F46/G46-1</f>
        <v>5.600000000000005E-2</v>
      </c>
    </row>
    <row r="47" spans="2:12" ht="16.5" thickTop="1" thickBot="1" x14ac:dyDescent="0.25">
      <c r="B47" s="12" t="s">
        <v>120</v>
      </c>
      <c r="C47" s="107">
        <v>113.6</v>
      </c>
      <c r="D47" s="107">
        <v>97.6</v>
      </c>
      <c r="E47" s="131">
        <f t="shared" si="8"/>
        <v>0.16393442622950816</v>
      </c>
      <c r="F47" s="132">
        <v>108.6</v>
      </c>
      <c r="G47" s="132">
        <v>101.3</v>
      </c>
      <c r="H47" s="131">
        <f t="shared" si="9"/>
        <v>7.206317867719636E-2</v>
      </c>
    </row>
    <row r="48" spans="2:12" ht="16.5" thickTop="1" thickBot="1" x14ac:dyDescent="0.25">
      <c r="B48" s="34" t="s">
        <v>121</v>
      </c>
      <c r="C48" s="107"/>
      <c r="D48" s="107"/>
      <c r="E48" s="130"/>
      <c r="F48" s="132"/>
      <c r="G48" s="132"/>
      <c r="H48" s="130"/>
    </row>
    <row r="49" spans="2:12" ht="16.5" thickTop="1" thickBot="1" x14ac:dyDescent="0.25">
      <c r="B49" s="12" t="s">
        <v>118</v>
      </c>
      <c r="C49" s="111">
        <v>0.53700000000000003</v>
      </c>
      <c r="D49" s="111">
        <v>0.53900000000000003</v>
      </c>
      <c r="E49" s="141" t="str">
        <f>(C49-D49)*100&amp; " p.p."</f>
        <v>-0,2 p.p.</v>
      </c>
      <c r="F49" s="111">
        <v>0.55500000000000005</v>
      </c>
      <c r="G49" s="111">
        <v>0.54500000000000004</v>
      </c>
      <c r="H49" s="141" t="str">
        <f>(F49-G49)*100&amp; " p.p."</f>
        <v>1 p.p.</v>
      </c>
      <c r="I49" s="136"/>
      <c r="J49" s="136"/>
      <c r="K49" s="136"/>
      <c r="L49" s="136"/>
    </row>
    <row r="50" spans="2:12" ht="16.5" thickTop="1" thickBot="1" x14ac:dyDescent="0.25">
      <c r="B50" s="12" t="s">
        <v>119</v>
      </c>
      <c r="C50" s="107">
        <v>163.1</v>
      </c>
      <c r="D50" s="107">
        <v>137.80000000000001</v>
      </c>
      <c r="E50" s="131">
        <f t="shared" ref="E50:E51" si="10">C50/D50-1</f>
        <v>0.18359941944847602</v>
      </c>
      <c r="F50" s="132">
        <v>153.19999999999999</v>
      </c>
      <c r="G50" s="132">
        <v>139.1</v>
      </c>
      <c r="H50" s="131">
        <f t="shared" ref="H50:H51" si="11">F50/G50-1</f>
        <v>0.1013659237958302</v>
      </c>
    </row>
    <row r="51" spans="2:12" ht="16.5" thickTop="1" thickBot="1" x14ac:dyDescent="0.25">
      <c r="B51" s="12" t="s">
        <v>120</v>
      </c>
      <c r="C51" s="107">
        <v>87.6</v>
      </c>
      <c r="D51" s="107">
        <v>74.3</v>
      </c>
      <c r="E51" s="131">
        <f t="shared" si="10"/>
        <v>0.17900403768506057</v>
      </c>
      <c r="F51" s="132">
        <v>85</v>
      </c>
      <c r="G51" s="132">
        <v>75.8</v>
      </c>
      <c r="H51" s="131">
        <f t="shared" si="11"/>
        <v>0.12137203166226906</v>
      </c>
    </row>
    <row r="52" spans="2:12" ht="16.5" thickTop="1" thickBot="1" x14ac:dyDescent="0.25">
      <c r="B52" s="34" t="s">
        <v>122</v>
      </c>
      <c r="C52" s="107"/>
      <c r="D52" s="107"/>
      <c r="E52" s="130"/>
      <c r="F52" s="132"/>
      <c r="G52" s="132"/>
      <c r="H52" s="130"/>
    </row>
    <row r="53" spans="2:12" ht="16.5" thickTop="1" thickBot="1" x14ac:dyDescent="0.25">
      <c r="B53" s="12" t="s">
        <v>118</v>
      </c>
      <c r="C53" s="111">
        <v>0.53500000000000003</v>
      </c>
      <c r="D53" s="111">
        <v>0.51900000000000002</v>
      </c>
      <c r="E53" s="141" t="str">
        <f>(C53-D53)*100&amp; " p.p."</f>
        <v>1,6 p.p.</v>
      </c>
      <c r="F53" s="111">
        <v>0.54200000000000004</v>
      </c>
      <c r="G53" s="111">
        <v>0.53600000000000003</v>
      </c>
      <c r="H53" s="169" t="str">
        <f>ROUND((F53-G53)*100,1)&amp; " p.p."</f>
        <v>0,6 p.p.</v>
      </c>
      <c r="I53" s="136"/>
      <c r="J53" s="136"/>
      <c r="K53" s="136"/>
      <c r="L53" s="136"/>
    </row>
    <row r="54" spans="2:12" ht="16.5" thickTop="1" thickBot="1" x14ac:dyDescent="0.25">
      <c r="B54" s="12" t="s">
        <v>119</v>
      </c>
      <c r="C54" s="107">
        <v>264.60000000000002</v>
      </c>
      <c r="D54" s="107">
        <v>229.1</v>
      </c>
      <c r="E54" s="131">
        <f t="shared" ref="E54:E55" si="12">C54/D54-1</f>
        <v>0.15495416848537769</v>
      </c>
      <c r="F54" s="132">
        <v>242.4</v>
      </c>
      <c r="G54" s="132">
        <v>234.5</v>
      </c>
      <c r="H54" s="131">
        <f t="shared" ref="H54:H55" si="13">F54/G54-1</f>
        <v>3.3688699360341134E-2</v>
      </c>
    </row>
    <row r="55" spans="2:12" ht="16.5" thickTop="1" thickBot="1" x14ac:dyDescent="0.25">
      <c r="B55" s="12" t="s">
        <v>120</v>
      </c>
      <c r="C55" s="107">
        <v>141.69999999999999</v>
      </c>
      <c r="D55" s="107">
        <v>118.8</v>
      </c>
      <c r="E55" s="109">
        <f t="shared" si="12"/>
        <v>0.19276094276094269</v>
      </c>
      <c r="F55" s="108">
        <v>131.4</v>
      </c>
      <c r="G55" s="108">
        <v>125.6</v>
      </c>
      <c r="H55" s="109">
        <f t="shared" si="13"/>
        <v>4.6178343949044631E-2</v>
      </c>
    </row>
    <row r="56" spans="2:12" ht="15.75" thickTop="1" x14ac:dyDescent="0.2">
      <c r="B56" s="23"/>
    </row>
    <row r="57" spans="2:12" ht="15.75" thickBot="1" x14ac:dyDescent="0.25">
      <c r="B57" s="23"/>
    </row>
    <row r="58" spans="2:12" ht="22.5" customHeight="1" thickTop="1" thickBot="1" x14ac:dyDescent="0.25">
      <c r="B58" s="199" t="s">
        <v>149</v>
      </c>
      <c r="C58" s="164" t="s">
        <v>233</v>
      </c>
      <c r="D58" s="164" t="s">
        <v>187</v>
      </c>
      <c r="E58" s="195" t="s">
        <v>165</v>
      </c>
      <c r="F58" s="164" t="s">
        <v>233</v>
      </c>
      <c r="G58" s="164" t="s">
        <v>187</v>
      </c>
      <c r="H58" s="195" t="s">
        <v>165</v>
      </c>
    </row>
    <row r="59" spans="2:12" ht="22.5" customHeight="1" thickTop="1" thickBot="1" x14ac:dyDescent="0.25">
      <c r="B59" s="200"/>
      <c r="C59" s="180" t="s">
        <v>166</v>
      </c>
      <c r="D59" s="192"/>
      <c r="E59" s="196"/>
      <c r="F59" s="180" t="s">
        <v>167</v>
      </c>
      <c r="G59" s="192"/>
      <c r="H59" s="196"/>
    </row>
    <row r="60" spans="2:12" ht="16.5" thickTop="1" thickBot="1" x14ac:dyDescent="0.25">
      <c r="B60" s="30" t="s">
        <v>100</v>
      </c>
      <c r="C60" s="31"/>
      <c r="D60" s="31"/>
      <c r="E60" s="32"/>
      <c r="F60" s="32"/>
      <c r="G60" s="32"/>
      <c r="H60" s="32"/>
    </row>
    <row r="61" spans="2:12" ht="16.5" thickTop="1" thickBot="1" x14ac:dyDescent="0.25">
      <c r="B61" s="12" t="s">
        <v>118</v>
      </c>
      <c r="C61" s="111">
        <v>0.53400000000000003</v>
      </c>
      <c r="D61" s="111">
        <v>0.48699999999999999</v>
      </c>
      <c r="E61" s="141" t="str">
        <f>(C61-D61)*100&amp; " p.p."</f>
        <v>4,7 p.p.</v>
      </c>
      <c r="F61" s="111">
        <v>0.54200000000000004</v>
      </c>
      <c r="G61" s="111">
        <v>0.50800000000000001</v>
      </c>
      <c r="H61" s="141" t="str">
        <f>(F61-G61)*100&amp; " p.p."</f>
        <v>3,4 p.p.</v>
      </c>
      <c r="I61" s="136"/>
      <c r="J61" s="136"/>
      <c r="K61" s="136"/>
      <c r="L61" s="136"/>
    </row>
    <row r="62" spans="2:12" ht="16.5" thickTop="1" thickBot="1" x14ac:dyDescent="0.25">
      <c r="B62" s="12" t="s">
        <v>119</v>
      </c>
      <c r="C62" s="107">
        <v>193.8</v>
      </c>
      <c r="D62" s="107">
        <v>190.3</v>
      </c>
      <c r="E62" s="131">
        <f t="shared" ref="E62:E63" si="14">C62/D62-1</f>
        <v>1.8392012611665898E-2</v>
      </c>
      <c r="F62" s="135">
        <v>198.8</v>
      </c>
      <c r="G62" s="135">
        <v>192.6</v>
      </c>
      <c r="H62" s="131">
        <f t="shared" ref="H62:H63" si="15">F62/G62-1</f>
        <v>3.2191069574247333E-2</v>
      </c>
    </row>
    <row r="63" spans="2:12" ht="16.5" thickTop="1" thickBot="1" x14ac:dyDescent="0.25">
      <c r="B63" s="12" t="s">
        <v>120</v>
      </c>
      <c r="C63" s="107">
        <v>103.5</v>
      </c>
      <c r="D63" s="107">
        <v>92.6</v>
      </c>
      <c r="E63" s="131">
        <f t="shared" si="14"/>
        <v>0.11771058315334781</v>
      </c>
      <c r="F63" s="135">
        <v>107.8</v>
      </c>
      <c r="G63" s="135">
        <v>97.8</v>
      </c>
      <c r="H63" s="131">
        <f t="shared" si="15"/>
        <v>0.10224948875255624</v>
      </c>
    </row>
    <row r="64" spans="2:12" ht="16.5" thickTop="1" thickBot="1" x14ac:dyDescent="0.25">
      <c r="B64" s="34" t="s">
        <v>101</v>
      </c>
      <c r="C64" s="107"/>
      <c r="D64" s="107"/>
      <c r="E64" s="130"/>
      <c r="F64" s="135"/>
      <c r="G64" s="135"/>
      <c r="H64" s="130"/>
    </row>
    <row r="65" spans="2:12" ht="16.5" thickTop="1" thickBot="1" x14ac:dyDescent="0.25">
      <c r="B65" s="12" t="s">
        <v>118</v>
      </c>
      <c r="C65" s="111">
        <v>0.58199999999999996</v>
      </c>
      <c r="D65" s="111">
        <v>0.59299999999999997</v>
      </c>
      <c r="E65" s="141" t="str">
        <f>(C65-D65)*100&amp; " p.p."</f>
        <v>-1,1 p.p.</v>
      </c>
      <c r="F65" s="111">
        <v>0.70399999999999996</v>
      </c>
      <c r="G65" s="111">
        <v>0.61599999999999999</v>
      </c>
      <c r="H65" s="141" t="str">
        <f>(F65-G65)*100&amp; " p.p."</f>
        <v>8,8 p.p.</v>
      </c>
      <c r="I65" s="136"/>
      <c r="J65" s="136"/>
      <c r="K65" s="136"/>
      <c r="L65" s="136"/>
    </row>
    <row r="66" spans="2:12" ht="16.5" thickTop="1" thickBot="1" x14ac:dyDescent="0.25">
      <c r="B66" s="12" t="s">
        <v>119</v>
      </c>
      <c r="C66" s="107">
        <v>339.9</v>
      </c>
      <c r="D66" s="107">
        <v>223</v>
      </c>
      <c r="E66" s="131">
        <f t="shared" ref="E66:E67" si="16">C66/D66-1</f>
        <v>0.5242152466367711</v>
      </c>
      <c r="F66" s="135">
        <v>269.89999999999998</v>
      </c>
      <c r="G66" s="135">
        <v>289</v>
      </c>
      <c r="H66" s="131">
        <f t="shared" ref="H66:H67" si="17">F66/G66-1</f>
        <v>-6.6089965397924E-2</v>
      </c>
    </row>
    <row r="67" spans="2:12" ht="16.5" thickTop="1" thickBot="1" x14ac:dyDescent="0.25">
      <c r="B67" s="12" t="s">
        <v>120</v>
      </c>
      <c r="C67" s="107">
        <v>197.7</v>
      </c>
      <c r="D67" s="107">
        <v>132.19999999999999</v>
      </c>
      <c r="E67" s="131">
        <f t="shared" si="16"/>
        <v>0.4954614220877458</v>
      </c>
      <c r="F67" s="135">
        <v>190.1</v>
      </c>
      <c r="G67" s="135">
        <v>178.1</v>
      </c>
      <c r="H67" s="131">
        <f t="shared" si="17"/>
        <v>6.7377877596855651E-2</v>
      </c>
    </row>
    <row r="68" spans="2:12" ht="16.5" thickTop="1" thickBot="1" x14ac:dyDescent="0.25">
      <c r="B68" s="34" t="s">
        <v>102</v>
      </c>
      <c r="C68" s="107"/>
      <c r="D68" s="107"/>
      <c r="E68" s="130"/>
      <c r="F68" s="135"/>
      <c r="G68" s="135"/>
      <c r="H68" s="130"/>
    </row>
    <row r="69" spans="2:12" ht="16.5" thickTop="1" thickBot="1" x14ac:dyDescent="0.25">
      <c r="B69" s="12" t="s">
        <v>118</v>
      </c>
      <c r="C69" s="111">
        <v>0.375</v>
      </c>
      <c r="D69" s="111">
        <v>0.47599999999999998</v>
      </c>
      <c r="E69" s="141" t="str">
        <f>(C69-D69)*100&amp; " p.p."</f>
        <v>-10,1 p.p.</v>
      </c>
      <c r="F69" s="174" t="s">
        <v>244</v>
      </c>
      <c r="G69" s="174" t="s">
        <v>244</v>
      </c>
      <c r="H69" s="174" t="s">
        <v>244</v>
      </c>
      <c r="I69" s="136"/>
      <c r="J69" s="136"/>
      <c r="K69" s="136"/>
      <c r="L69" s="136"/>
    </row>
    <row r="70" spans="2:12" ht="16.5" thickTop="1" thickBot="1" x14ac:dyDescent="0.25">
      <c r="B70" s="12" t="s">
        <v>119</v>
      </c>
      <c r="C70" s="107">
        <v>210</v>
      </c>
      <c r="D70" s="107">
        <v>164.8</v>
      </c>
      <c r="E70" s="131">
        <f t="shared" ref="E70" si="18">C70/D70-1</f>
        <v>0.27427184466019416</v>
      </c>
      <c r="F70" s="174" t="s">
        <v>244</v>
      </c>
      <c r="G70" s="174" t="s">
        <v>244</v>
      </c>
      <c r="H70" s="174" t="s">
        <v>244</v>
      </c>
    </row>
    <row r="71" spans="2:12" ht="16.5" thickTop="1" thickBot="1" x14ac:dyDescent="0.25">
      <c r="B71" s="12" t="s">
        <v>120</v>
      </c>
      <c r="C71" s="107">
        <v>78.8</v>
      </c>
      <c r="D71" s="107">
        <v>78.5</v>
      </c>
      <c r="E71" s="131">
        <f>C71/D71-1</f>
        <v>3.8216560509554132E-3</v>
      </c>
      <c r="F71" s="174" t="s">
        <v>244</v>
      </c>
      <c r="G71" s="174" t="s">
        <v>244</v>
      </c>
      <c r="H71" s="174" t="s">
        <v>244</v>
      </c>
    </row>
    <row r="72" spans="2:12" ht="16.5" thickTop="1" thickBot="1" x14ac:dyDescent="0.25">
      <c r="B72" s="34" t="s">
        <v>103</v>
      </c>
      <c r="C72" s="107"/>
      <c r="D72" s="107"/>
      <c r="E72" s="130"/>
      <c r="F72" s="135"/>
      <c r="G72" s="135"/>
      <c r="H72" s="130"/>
    </row>
    <row r="73" spans="2:12" ht="16.5" thickTop="1" thickBot="1" x14ac:dyDescent="0.25">
      <c r="B73" s="12" t="s">
        <v>118</v>
      </c>
      <c r="C73" s="111">
        <v>0.53300000000000003</v>
      </c>
      <c r="D73" s="111">
        <v>0.56299999999999994</v>
      </c>
      <c r="E73" s="169" t="str">
        <f>ROUND((C73-D73)*100,1)&amp; " p.p."</f>
        <v>-3 p.p.</v>
      </c>
      <c r="F73" s="111">
        <v>0.54700000000000004</v>
      </c>
      <c r="G73" s="111">
        <v>0.56399999999999995</v>
      </c>
      <c r="H73" s="169" t="str">
        <f>ROUND((F73-G73)*100,1)&amp; " p.p."</f>
        <v>-1,7 p.p.</v>
      </c>
      <c r="I73" s="136"/>
      <c r="J73" s="136"/>
      <c r="K73" s="136"/>
      <c r="L73" s="136"/>
    </row>
    <row r="74" spans="2:12" ht="16.5" thickTop="1" thickBot="1" x14ac:dyDescent="0.25">
      <c r="B74" s="12" t="s">
        <v>119</v>
      </c>
      <c r="C74" s="107">
        <v>193.9</v>
      </c>
      <c r="D74" s="107">
        <v>178.6</v>
      </c>
      <c r="E74" s="131">
        <f t="shared" ref="E74:E75" si="19">C74/D74-1</f>
        <v>8.5666293393057202E-2</v>
      </c>
      <c r="F74" s="135">
        <v>193.3</v>
      </c>
      <c r="G74" s="135">
        <v>178.8</v>
      </c>
      <c r="H74" s="131">
        <f t="shared" ref="H74:H75" si="20">F74/G74-1</f>
        <v>8.1096196868008841E-2</v>
      </c>
    </row>
    <row r="75" spans="2:12" ht="16.5" thickTop="1" thickBot="1" x14ac:dyDescent="0.25">
      <c r="B75" s="12" t="s">
        <v>120</v>
      </c>
      <c r="C75" s="107">
        <v>103.4</v>
      </c>
      <c r="D75" s="107">
        <v>100.6</v>
      </c>
      <c r="E75" s="109">
        <f t="shared" si="19"/>
        <v>2.7833001988071704E-2</v>
      </c>
      <c r="F75" s="110">
        <v>105.7</v>
      </c>
      <c r="G75" s="110">
        <v>100.9</v>
      </c>
      <c r="H75" s="109">
        <f t="shared" si="20"/>
        <v>4.7571853320118818E-2</v>
      </c>
    </row>
    <row r="76" spans="2:12" ht="15.75" thickTop="1" x14ac:dyDescent="0.2">
      <c r="B76" s="23"/>
    </row>
    <row r="77" spans="2:12" x14ac:dyDescent="0.2">
      <c r="B77" s="23"/>
    </row>
    <row r="78" spans="2:12" x14ac:dyDescent="0.2">
      <c r="B78" s="2"/>
    </row>
    <row r="79" spans="2:12" x14ac:dyDescent="0.2">
      <c r="B79" s="23"/>
    </row>
    <row r="80" spans="2:12" x14ac:dyDescent="0.2">
      <c r="B80" s="35"/>
    </row>
    <row r="81" spans="2:2" x14ac:dyDescent="0.2">
      <c r="B81" s="23"/>
    </row>
    <row r="82" spans="2:2" x14ac:dyDescent="0.2">
      <c r="B82" s="23"/>
    </row>
    <row r="83" spans="2:2" x14ac:dyDescent="0.2">
      <c r="B83" s="23"/>
    </row>
    <row r="84" spans="2:2" x14ac:dyDescent="0.2">
      <c r="B84" s="23"/>
    </row>
  </sheetData>
  <mergeCells count="20">
    <mergeCell ref="H42:H43"/>
    <mergeCell ref="C43:D43"/>
    <mergeCell ref="F43:G43"/>
    <mergeCell ref="E58:E59"/>
    <mergeCell ref="H58:H59"/>
    <mergeCell ref="C59:D59"/>
    <mergeCell ref="F59:G59"/>
    <mergeCell ref="H4:H5"/>
    <mergeCell ref="C5:D5"/>
    <mergeCell ref="F5:G5"/>
    <mergeCell ref="E20:E21"/>
    <mergeCell ref="H20:H21"/>
    <mergeCell ref="C21:D21"/>
    <mergeCell ref="F21:G21"/>
    <mergeCell ref="B4:B5"/>
    <mergeCell ref="B20:B21"/>
    <mergeCell ref="B42:B43"/>
    <mergeCell ref="B58:B59"/>
    <mergeCell ref="E4:E5"/>
    <mergeCell ref="E42:E43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16"/>
  <sheetViews>
    <sheetView showGridLines="0" workbookViewId="0">
      <selection activeCell="C4" sqref="C4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8</v>
      </c>
    </row>
    <row r="2" spans="1:6" ht="15.75" x14ac:dyDescent="0.25">
      <c r="A2" s="9"/>
    </row>
    <row r="3" spans="1:6" ht="18.75" thickBot="1" x14ac:dyDescent="0.3">
      <c r="A3" s="9"/>
      <c r="B3" s="113" t="s">
        <v>115</v>
      </c>
    </row>
    <row r="4" spans="1:6" ht="15.75" customHeight="1" thickTop="1" x14ac:dyDescent="0.2">
      <c r="B4" s="197"/>
      <c r="C4" s="150"/>
      <c r="D4" s="165"/>
      <c r="E4" s="165"/>
      <c r="F4" s="195" t="s">
        <v>243</v>
      </c>
    </row>
    <row r="5" spans="1:6" x14ac:dyDescent="0.2">
      <c r="B5" s="201"/>
      <c r="C5" s="151" t="s">
        <v>242</v>
      </c>
      <c r="D5" s="166" t="s">
        <v>246</v>
      </c>
      <c r="E5" s="166" t="s">
        <v>218</v>
      </c>
      <c r="F5" s="202"/>
    </row>
    <row r="6" spans="1:6" ht="15.75" thickBot="1" x14ac:dyDescent="0.25">
      <c r="B6" s="198"/>
      <c r="C6" s="152"/>
      <c r="D6" s="167"/>
      <c r="E6" s="167"/>
      <c r="F6" s="196"/>
    </row>
    <row r="7" spans="1:6" ht="16.5" thickTop="1" thickBot="1" x14ac:dyDescent="0.25">
      <c r="B7" s="30" t="s">
        <v>109</v>
      </c>
      <c r="C7" s="36">
        <f t="shared" ref="C7:D7" si="0">SUM(C8:C10)</f>
        <v>134</v>
      </c>
      <c r="D7" s="36">
        <f t="shared" si="0"/>
        <v>133</v>
      </c>
      <c r="E7" s="36">
        <f t="shared" ref="E7" si="1">SUM(E8:E10)</f>
        <v>128</v>
      </c>
      <c r="F7" s="37">
        <f>C7/E7-1</f>
        <v>4.6875E-2</v>
      </c>
    </row>
    <row r="8" spans="1:6" ht="16.5" thickTop="1" thickBot="1" x14ac:dyDescent="0.25">
      <c r="B8" s="12" t="s">
        <v>110</v>
      </c>
      <c r="C8" s="38">
        <v>72</v>
      </c>
      <c r="D8" s="38">
        <v>73</v>
      </c>
      <c r="E8" s="157">
        <v>74</v>
      </c>
      <c r="F8" s="33">
        <f>C8/E8-1</f>
        <v>-2.7027027027026973E-2</v>
      </c>
    </row>
    <row r="9" spans="1:6" ht="16.5" thickTop="1" thickBot="1" x14ac:dyDescent="0.25">
      <c r="B9" s="12" t="s">
        <v>111</v>
      </c>
      <c r="C9" s="38">
        <v>18</v>
      </c>
      <c r="D9" s="38">
        <v>18</v>
      </c>
      <c r="E9" s="157">
        <v>14</v>
      </c>
      <c r="F9" s="33">
        <f>C9/E9-1</f>
        <v>0.28571428571428581</v>
      </c>
    </row>
    <row r="10" spans="1:6" ht="16.5" thickTop="1" thickBot="1" x14ac:dyDescent="0.25">
      <c r="B10" s="12" t="s">
        <v>112</v>
      </c>
      <c r="C10" s="38">
        <v>44</v>
      </c>
      <c r="D10" s="38">
        <v>42</v>
      </c>
      <c r="E10" s="157">
        <v>40</v>
      </c>
      <c r="F10" s="33">
        <f>C10/E10-1</f>
        <v>0.10000000000000009</v>
      </c>
    </row>
    <row r="11" spans="1:6" ht="16.5" thickTop="1" thickBot="1" x14ac:dyDescent="0.25">
      <c r="B11" s="12"/>
      <c r="C11" s="38"/>
      <c r="D11" s="38"/>
      <c r="E11" s="38"/>
      <c r="F11" s="39"/>
    </row>
    <row r="12" spans="1:6" ht="16.5" thickTop="1" thickBot="1" x14ac:dyDescent="0.25">
      <c r="B12" s="34" t="s">
        <v>113</v>
      </c>
      <c r="C12" s="40">
        <f t="shared" ref="C12:D12" si="2">SUM(C13:C15)</f>
        <v>21656</v>
      </c>
      <c r="D12" s="40">
        <f t="shared" si="2"/>
        <v>21675</v>
      </c>
      <c r="E12" s="40">
        <f t="shared" ref="E12" si="3">SUM(E13:E15)</f>
        <v>20982</v>
      </c>
      <c r="F12" s="37">
        <f>C12/E12-1</f>
        <v>3.2122771899723679E-2</v>
      </c>
    </row>
    <row r="13" spans="1:6" ht="16.5" thickTop="1" thickBot="1" x14ac:dyDescent="0.25">
      <c r="B13" s="12" t="s">
        <v>110</v>
      </c>
      <c r="C13" s="41">
        <v>14132</v>
      </c>
      <c r="D13" s="41">
        <v>14385</v>
      </c>
      <c r="E13" s="156">
        <v>14531</v>
      </c>
      <c r="F13" s="33">
        <f>C13/E13-1</f>
        <v>-2.7458536921065257E-2</v>
      </c>
    </row>
    <row r="14" spans="1:6" ht="16.5" thickTop="1" thickBot="1" x14ac:dyDescent="0.25">
      <c r="B14" s="12" t="s">
        <v>111</v>
      </c>
      <c r="C14" s="41">
        <v>2674</v>
      </c>
      <c r="D14" s="41">
        <v>2658</v>
      </c>
      <c r="E14" s="156">
        <v>1936</v>
      </c>
      <c r="F14" s="33">
        <f>C14/E14-1</f>
        <v>0.38119834710743805</v>
      </c>
    </row>
    <row r="15" spans="1:6" ht="16.5" thickTop="1" thickBot="1" x14ac:dyDescent="0.25">
      <c r="B15" s="12" t="s">
        <v>112</v>
      </c>
      <c r="C15" s="41">
        <v>4850</v>
      </c>
      <c r="D15" s="41">
        <v>4632</v>
      </c>
      <c r="E15" s="156">
        <v>4515</v>
      </c>
      <c r="F15" s="33">
        <f>C15/E15-1</f>
        <v>7.4197120708748621E-2</v>
      </c>
    </row>
    <row r="16" spans="1:6" ht="15.75" thickTop="1" x14ac:dyDescent="0.2">
      <c r="B16" s="23"/>
      <c r="C16" s="28"/>
      <c r="D16" s="28"/>
      <c r="E16" s="28"/>
      <c r="F16" s="28"/>
    </row>
  </sheetData>
  <mergeCells count="2">
    <mergeCell ref="B4:B6"/>
    <mergeCell ref="F4:F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8"/>
  <sheetViews>
    <sheetView workbookViewId="0">
      <selection activeCell="C21" sqref="C21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6" ht="15.75" x14ac:dyDescent="0.25">
      <c r="A1" s="9" t="s">
        <v>8</v>
      </c>
    </row>
    <row r="2" spans="1:6" ht="15.75" x14ac:dyDescent="0.25">
      <c r="A2" s="9"/>
    </row>
    <row r="3" spans="1:6" ht="18" x14ac:dyDescent="0.25">
      <c r="A3" s="9"/>
      <c r="B3" s="19" t="s">
        <v>123</v>
      </c>
    </row>
    <row r="4" spans="1:6" x14ac:dyDescent="0.2">
      <c r="B4" s="203" t="s">
        <v>233</v>
      </c>
      <c r="C4" s="204" t="s">
        <v>124</v>
      </c>
      <c r="D4" s="204" t="s">
        <v>125</v>
      </c>
    </row>
    <row r="5" spans="1:6" ht="15.75" thickBot="1" x14ac:dyDescent="0.25">
      <c r="B5" s="179"/>
      <c r="C5" s="205"/>
      <c r="D5" s="205"/>
    </row>
    <row r="6" spans="1:6" ht="16.5" thickTop="1" thickBot="1" x14ac:dyDescent="0.25">
      <c r="B6" s="29" t="s">
        <v>126</v>
      </c>
      <c r="C6" s="50">
        <v>0.55900000000000005</v>
      </c>
      <c r="D6" s="50">
        <v>0.441</v>
      </c>
      <c r="E6" s="136"/>
      <c r="F6" s="136"/>
    </row>
    <row r="7" spans="1:6" ht="16.5" thickTop="1" thickBot="1" x14ac:dyDescent="0.25">
      <c r="B7" s="12" t="s">
        <v>100</v>
      </c>
      <c r="C7" s="50">
        <v>0.61399999999999999</v>
      </c>
      <c r="D7" s="50">
        <v>0.38600000000000001</v>
      </c>
      <c r="E7" s="136"/>
      <c r="F7" s="136"/>
    </row>
    <row r="8" spans="1:6" ht="15.75" thickTop="1" x14ac:dyDescent="0.2">
      <c r="B8" s="35" t="s">
        <v>101</v>
      </c>
      <c r="C8" s="50">
        <v>0.443</v>
      </c>
      <c r="D8" s="50">
        <v>0.55700000000000005</v>
      </c>
      <c r="E8" s="136"/>
      <c r="F8" s="136"/>
    </row>
    <row r="9" spans="1:6" x14ac:dyDescent="0.2">
      <c r="B9" s="35" t="s">
        <v>102</v>
      </c>
      <c r="C9" s="50">
        <v>0.35899999999999999</v>
      </c>
      <c r="D9" s="50">
        <v>0.64100000000000001</v>
      </c>
      <c r="E9" s="136"/>
      <c r="F9" s="136"/>
    </row>
    <row r="10" spans="1:6" x14ac:dyDescent="0.2">
      <c r="B10" s="23" t="s">
        <v>103</v>
      </c>
      <c r="C10" s="50">
        <v>0.58499999999999996</v>
      </c>
      <c r="D10" s="50">
        <v>0.41499999999999998</v>
      </c>
      <c r="E10" s="136"/>
      <c r="F10" s="136"/>
    </row>
    <row r="12" spans="1:6" x14ac:dyDescent="0.2">
      <c r="B12" s="203" t="s">
        <v>187</v>
      </c>
      <c r="C12" s="204" t="s">
        <v>124</v>
      </c>
      <c r="D12" s="204" t="s">
        <v>125</v>
      </c>
    </row>
    <row r="13" spans="1:6" ht="15.75" thickBot="1" x14ac:dyDescent="0.25">
      <c r="B13" s="179"/>
      <c r="C13" s="205"/>
      <c r="D13" s="205"/>
    </row>
    <row r="14" spans="1:6" ht="16.5" thickTop="1" thickBot="1" x14ac:dyDescent="0.25">
      <c r="B14" s="29" t="s">
        <v>126</v>
      </c>
      <c r="C14" s="50">
        <v>0.59</v>
      </c>
      <c r="D14" s="50">
        <v>0.41</v>
      </c>
      <c r="F14" s="136"/>
    </row>
    <row r="15" spans="1:6" ht="16.5" thickTop="1" thickBot="1" x14ac:dyDescent="0.25">
      <c r="B15" s="12" t="s">
        <v>100</v>
      </c>
      <c r="C15" s="50">
        <v>0.64</v>
      </c>
      <c r="D15" s="50">
        <v>0.36</v>
      </c>
      <c r="F15" s="136"/>
    </row>
    <row r="16" spans="1:6" ht="15.75" thickTop="1" x14ac:dyDescent="0.2">
      <c r="B16" s="35" t="s">
        <v>101</v>
      </c>
      <c r="C16" s="50">
        <v>0.502</v>
      </c>
      <c r="D16" s="50">
        <v>0.498</v>
      </c>
      <c r="F16" s="136"/>
    </row>
    <row r="17" spans="2:6" x14ac:dyDescent="0.2">
      <c r="B17" s="35" t="s">
        <v>102</v>
      </c>
      <c r="C17" s="50">
        <v>0.39800000000000002</v>
      </c>
      <c r="D17" s="50">
        <v>0.60199999999999998</v>
      </c>
      <c r="F17" s="136"/>
    </row>
    <row r="18" spans="2:6" x14ac:dyDescent="0.2">
      <c r="B18" s="23" t="s">
        <v>103</v>
      </c>
      <c r="C18" s="50">
        <v>0.64400000000000002</v>
      </c>
      <c r="D18" s="50">
        <v>0.35599999999999998</v>
      </c>
      <c r="F18" s="136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E4" sqref="E4:E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.75" thickBot="1" x14ac:dyDescent="0.3">
      <c r="A3" s="9"/>
      <c r="B3" s="15" t="s">
        <v>104</v>
      </c>
    </row>
    <row r="4" spans="1:5" ht="22.5" customHeight="1" thickTop="1" x14ac:dyDescent="0.2">
      <c r="B4" s="197"/>
      <c r="C4" s="195" t="s">
        <v>242</v>
      </c>
      <c r="D4" s="195" t="s">
        <v>218</v>
      </c>
      <c r="E4" s="195" t="s">
        <v>165</v>
      </c>
    </row>
    <row r="5" spans="1:5" ht="22.5" customHeight="1" thickBot="1" x14ac:dyDescent="0.25">
      <c r="B5" s="198"/>
      <c r="C5" s="196"/>
      <c r="D5" s="196"/>
      <c r="E5" s="196"/>
    </row>
    <row r="6" spans="1:5" ht="16.5" thickTop="1" thickBot="1" x14ac:dyDescent="0.25">
      <c r="B6" s="12" t="s">
        <v>100</v>
      </c>
      <c r="C6" s="90">
        <v>2518</v>
      </c>
      <c r="D6" s="90">
        <v>2565</v>
      </c>
      <c r="E6" s="125">
        <f>(C6-D6)/D6</f>
        <v>-1.8323586744639377E-2</v>
      </c>
    </row>
    <row r="7" spans="1:5" ht="16.5" thickTop="1" thickBot="1" x14ac:dyDescent="0.25">
      <c r="B7" s="12" t="s">
        <v>101</v>
      </c>
      <c r="C7" s="91">
        <v>775</v>
      </c>
      <c r="D7" s="91">
        <v>966</v>
      </c>
      <c r="E7" s="125">
        <f>(C7-D7)/D7</f>
        <v>-0.19772256728778467</v>
      </c>
    </row>
    <row r="8" spans="1:5" ht="16.5" thickTop="1" thickBot="1" x14ac:dyDescent="0.25">
      <c r="B8" s="12" t="s">
        <v>102</v>
      </c>
      <c r="C8" s="91">
        <v>203</v>
      </c>
      <c r="D8" s="91">
        <v>223</v>
      </c>
      <c r="E8" s="125">
        <f>(C8-D8)/D8</f>
        <v>-8.9686098654708515E-2</v>
      </c>
    </row>
    <row r="9" spans="1:5" ht="16.5" thickTop="1" thickBot="1" x14ac:dyDescent="0.25">
      <c r="B9" s="12" t="s">
        <v>103</v>
      </c>
      <c r="C9" s="91">
        <v>338</v>
      </c>
      <c r="D9" s="91">
        <v>268</v>
      </c>
      <c r="E9" s="42">
        <f>(C9-D9)/D9</f>
        <v>0.26119402985074625</v>
      </c>
    </row>
    <row r="10" spans="1:5" ht="16.5" thickTop="1" thickBot="1" x14ac:dyDescent="0.25">
      <c r="B10" s="34" t="s">
        <v>31</v>
      </c>
      <c r="C10" s="43">
        <f>SUM(C6:C9)</f>
        <v>3834</v>
      </c>
      <c r="D10" s="43">
        <f>SUM(D6:D9)</f>
        <v>4022</v>
      </c>
      <c r="E10" s="126">
        <f>(C10-D10)/D10</f>
        <v>-4.6742913973147684E-2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8</v>
      </c>
    </row>
    <row r="2" spans="1:2" ht="15.75" x14ac:dyDescent="0.25">
      <c r="A2" s="9"/>
    </row>
    <row r="3" spans="1:2" ht="18" x14ac:dyDescent="0.25">
      <c r="A3" s="9"/>
      <c r="B3" s="15" t="s">
        <v>105</v>
      </c>
    </row>
    <row r="4" spans="1:2" x14ac:dyDescent="0.2">
      <c r="B4" s="18"/>
    </row>
    <row r="33" spans="2:3" x14ac:dyDescent="0.2">
      <c r="B33" s="206" t="s">
        <v>173</v>
      </c>
      <c r="C33" s="206"/>
    </row>
    <row r="36" spans="2:3" ht="15" customHeight="1" x14ac:dyDescent="0.2"/>
  </sheetData>
  <mergeCells count="1">
    <mergeCell ref="B33:C3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9"/>
  <sheetViews>
    <sheetView workbookViewId="0">
      <selection activeCell="A11" sqref="A1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8</v>
      </c>
    </row>
    <row r="2" spans="1:4" ht="15.75" x14ac:dyDescent="0.25">
      <c r="A2" s="9"/>
    </row>
    <row r="3" spans="1:4" ht="18.75" thickBot="1" x14ac:dyDescent="0.3">
      <c r="A3" s="9"/>
      <c r="B3" s="15" t="s">
        <v>108</v>
      </c>
    </row>
    <row r="4" spans="1:4" ht="46.5" customHeight="1" thickTop="1" thickBot="1" x14ac:dyDescent="0.25">
      <c r="B4" s="44" t="s">
        <v>106</v>
      </c>
      <c r="C4" s="45" t="s">
        <v>107</v>
      </c>
      <c r="D4" s="45" t="s">
        <v>160</v>
      </c>
    </row>
    <row r="5" spans="1:4" ht="16.5" thickTop="1" thickBot="1" x14ac:dyDescent="0.25">
      <c r="B5" s="12" t="s">
        <v>137</v>
      </c>
      <c r="C5" s="46">
        <v>39550531</v>
      </c>
      <c r="D5" s="38">
        <v>85.84</v>
      </c>
    </row>
    <row r="6" spans="1:4" ht="16.5" thickTop="1" thickBot="1" x14ac:dyDescent="0.25">
      <c r="B6" s="47" t="s">
        <v>170</v>
      </c>
      <c r="C6" s="48">
        <v>2303849</v>
      </c>
      <c r="D6" s="49">
        <v>4.99</v>
      </c>
    </row>
    <row r="7" spans="1:4" ht="16.5" thickTop="1" thickBot="1" x14ac:dyDescent="0.25">
      <c r="B7" s="12" t="s">
        <v>182</v>
      </c>
      <c r="C7" s="46">
        <v>4710265</v>
      </c>
      <c r="D7" s="38">
        <v>10.220000000000001</v>
      </c>
    </row>
    <row r="8" spans="1:4" ht="16.5" thickTop="1" thickBot="1" x14ac:dyDescent="0.25">
      <c r="B8" s="12"/>
    </row>
    <row r="9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4" sqref="D4"/>
    </sheetView>
  </sheetViews>
  <sheetFormatPr defaultColWidth="10.875" defaultRowHeight="15" outlineLevelRow="1" x14ac:dyDescent="0.2"/>
  <cols>
    <col min="1" max="1" width="5" style="2" customWidth="1"/>
    <col min="2" max="2" width="63.875" style="5" customWidth="1"/>
    <col min="3" max="4" width="14.875" style="2" customWidth="1"/>
    <col min="5" max="5" width="12.875" style="2" bestFit="1" customWidth="1"/>
    <col min="6" max="6" width="12.75" style="2" bestFit="1" customWidth="1"/>
    <col min="7" max="16384" width="10.875" style="2"/>
  </cols>
  <sheetData>
    <row r="1" spans="1:7" ht="15.75" x14ac:dyDescent="0.25">
      <c r="A1" s="9" t="s">
        <v>8</v>
      </c>
    </row>
    <row r="2" spans="1:7" ht="15.75" x14ac:dyDescent="0.25">
      <c r="A2" s="9"/>
    </row>
    <row r="3" spans="1:7" ht="18" x14ac:dyDescent="0.25">
      <c r="B3" s="14" t="s">
        <v>42</v>
      </c>
      <c r="C3" s="13"/>
      <c r="D3" s="13"/>
    </row>
    <row r="4" spans="1:7" s="1" customFormat="1" ht="46.5" customHeight="1" thickBot="1" x14ac:dyDescent="0.25">
      <c r="A4" s="7"/>
      <c r="B4" s="77"/>
      <c r="C4" s="154" t="s">
        <v>233</v>
      </c>
      <c r="D4" s="161" t="s">
        <v>187</v>
      </c>
    </row>
    <row r="5" spans="1:7" s="5" customFormat="1" ht="16.5" thickTop="1" thickBot="1" x14ac:dyDescent="0.25">
      <c r="A5" s="7"/>
      <c r="B5" s="78" t="s">
        <v>32</v>
      </c>
      <c r="C5" s="61">
        <v>277824</v>
      </c>
      <c r="D5" s="61">
        <v>271465</v>
      </c>
      <c r="F5" s="121"/>
      <c r="G5" s="121"/>
    </row>
    <row r="6" spans="1:7" s="5" customFormat="1" ht="16.5" thickTop="1" thickBot="1" x14ac:dyDescent="0.25">
      <c r="A6" s="7"/>
      <c r="B6" s="79" t="s">
        <v>15</v>
      </c>
      <c r="C6" s="56">
        <v>-71080</v>
      </c>
      <c r="D6" s="56">
        <v>-68260</v>
      </c>
      <c r="F6" s="121"/>
      <c r="G6" s="121"/>
    </row>
    <row r="7" spans="1:7" s="5" customFormat="1" ht="16.5" thickTop="1" thickBot="1" x14ac:dyDescent="0.25">
      <c r="A7" s="7"/>
      <c r="B7" s="79" t="s">
        <v>33</v>
      </c>
      <c r="C7" s="56">
        <v>-94226</v>
      </c>
      <c r="D7" s="56">
        <v>-93676</v>
      </c>
      <c r="F7" s="121"/>
      <c r="G7" s="121"/>
    </row>
    <row r="8" spans="1:7" s="5" customFormat="1" ht="16.5" thickTop="1" thickBot="1" x14ac:dyDescent="0.25">
      <c r="A8" s="7"/>
      <c r="B8" s="79" t="s">
        <v>14</v>
      </c>
      <c r="C8" s="56">
        <v>-43465</v>
      </c>
      <c r="D8" s="56">
        <v>-44113</v>
      </c>
      <c r="F8" s="121"/>
      <c r="G8" s="121"/>
    </row>
    <row r="9" spans="1:7" s="5" customFormat="1" ht="16.5" thickTop="1" thickBot="1" x14ac:dyDescent="0.25">
      <c r="A9" s="7"/>
      <c r="B9" s="79" t="s">
        <v>16</v>
      </c>
      <c r="C9" s="56">
        <v>-7936</v>
      </c>
      <c r="D9" s="56">
        <v>-9980</v>
      </c>
      <c r="F9" s="121"/>
      <c r="G9" s="121"/>
    </row>
    <row r="10" spans="1:7" s="5" customFormat="1" ht="16.5" thickTop="1" thickBot="1" x14ac:dyDescent="0.25">
      <c r="A10" s="6"/>
      <c r="B10" s="79" t="s">
        <v>17</v>
      </c>
      <c r="C10" s="56">
        <v>-2829</v>
      </c>
      <c r="D10" s="56">
        <v>-3039</v>
      </c>
      <c r="F10" s="121"/>
      <c r="G10" s="121"/>
    </row>
    <row r="11" spans="1:7" s="5" customFormat="1" ht="16.5" thickTop="1" thickBot="1" x14ac:dyDescent="0.25">
      <c r="A11" s="10"/>
      <c r="B11" s="79" t="s">
        <v>189</v>
      </c>
      <c r="C11" s="56">
        <v>-431</v>
      </c>
      <c r="D11" s="56">
        <v>417</v>
      </c>
      <c r="F11" s="121"/>
      <c r="G11" s="121"/>
    </row>
    <row r="12" spans="1:7" s="5" customFormat="1" ht="16.5" thickTop="1" thickBot="1" x14ac:dyDescent="0.25">
      <c r="A12" s="7"/>
      <c r="B12" s="79" t="s">
        <v>34</v>
      </c>
      <c r="C12" s="56">
        <v>1661</v>
      </c>
      <c r="D12" s="56">
        <v>894</v>
      </c>
      <c r="F12" s="121"/>
      <c r="G12" s="121"/>
    </row>
    <row r="13" spans="1:7" s="5" customFormat="1" ht="16.5" thickTop="1" thickBot="1" x14ac:dyDescent="0.25">
      <c r="A13" s="7"/>
      <c r="B13" s="76" t="s">
        <v>35</v>
      </c>
      <c r="C13" s="53">
        <f t="shared" ref="C13:D13" si="0">SUM(C5:C12)</f>
        <v>59518</v>
      </c>
      <c r="D13" s="53">
        <f t="shared" si="0"/>
        <v>53708</v>
      </c>
      <c r="E13" s="137"/>
      <c r="F13" s="121"/>
      <c r="G13" s="121"/>
    </row>
    <row r="14" spans="1:7" s="5" customFormat="1" ht="16.5" thickTop="1" thickBot="1" x14ac:dyDescent="0.25">
      <c r="A14" s="7"/>
      <c r="B14" s="79" t="s">
        <v>36</v>
      </c>
      <c r="C14" s="56">
        <v>-2600</v>
      </c>
      <c r="D14" s="56">
        <v>-13321</v>
      </c>
      <c r="F14" s="121"/>
      <c r="G14" s="121"/>
    </row>
    <row r="15" spans="1:7" s="5" customFormat="1" ht="16.5" thickTop="1" thickBot="1" x14ac:dyDescent="0.25">
      <c r="A15" s="7"/>
      <c r="B15" s="76" t="s">
        <v>37</v>
      </c>
      <c r="C15" s="40">
        <f t="shared" ref="C15:D15" si="1">SUM(C13:C14)</f>
        <v>56918</v>
      </c>
      <c r="D15" s="40">
        <f t="shared" si="1"/>
        <v>40387</v>
      </c>
      <c r="F15" s="121"/>
      <c r="G15" s="121"/>
    </row>
    <row r="16" spans="1:7" s="5" customFormat="1" ht="16.5" thickTop="1" thickBot="1" x14ac:dyDescent="0.25">
      <c r="A16" s="7"/>
      <c r="B16" s="79" t="s">
        <v>13</v>
      </c>
      <c r="C16" s="56">
        <v>-53415</v>
      </c>
      <c r="D16" s="56">
        <v>-41916</v>
      </c>
      <c r="F16" s="121"/>
      <c r="G16" s="121"/>
    </row>
    <row r="17" spans="1:7" s="5" customFormat="1" ht="16.5" thickTop="1" thickBot="1" x14ac:dyDescent="0.25">
      <c r="A17" s="7"/>
      <c r="B17" s="76" t="s">
        <v>205</v>
      </c>
      <c r="C17" s="40">
        <f t="shared" ref="C17:D17" si="2">SUM(C15:C16)</f>
        <v>3503</v>
      </c>
      <c r="D17" s="40">
        <f t="shared" si="2"/>
        <v>-1529</v>
      </c>
      <c r="F17" s="121"/>
      <c r="G17" s="121"/>
    </row>
    <row r="18" spans="1:7" s="5" customFormat="1" ht="16.5" thickTop="1" thickBot="1" x14ac:dyDescent="0.25">
      <c r="A18" s="10"/>
      <c r="B18" s="79" t="s">
        <v>150</v>
      </c>
      <c r="C18" s="56">
        <v>47616</v>
      </c>
      <c r="D18" s="56">
        <v>879</v>
      </c>
      <c r="F18" s="121"/>
      <c r="G18" s="121"/>
    </row>
    <row r="19" spans="1:7" s="5" customFormat="1" ht="16.5" hidden="1" thickTop="1" thickBot="1" x14ac:dyDescent="0.25">
      <c r="A19" s="10"/>
      <c r="B19" s="79" t="s">
        <v>162</v>
      </c>
      <c r="C19" s="56">
        <v>0</v>
      </c>
      <c r="D19" s="56">
        <v>0</v>
      </c>
      <c r="F19" s="121"/>
      <c r="G19" s="121"/>
    </row>
    <row r="20" spans="1:7" s="5" customFormat="1" ht="16.5" thickTop="1" thickBot="1" x14ac:dyDescent="0.25">
      <c r="A20" s="6"/>
      <c r="B20" s="79" t="s">
        <v>38</v>
      </c>
      <c r="C20" s="56">
        <v>-24</v>
      </c>
      <c r="D20" s="56">
        <v>-29</v>
      </c>
      <c r="F20" s="121"/>
      <c r="G20" s="121"/>
    </row>
    <row r="21" spans="1:7" s="5" customFormat="1" ht="16.5" thickTop="1" thickBot="1" x14ac:dyDescent="0.25">
      <c r="A21" s="7"/>
      <c r="B21" s="79" t="s">
        <v>39</v>
      </c>
      <c r="C21" s="56">
        <v>-35</v>
      </c>
      <c r="D21" s="56">
        <v>-709</v>
      </c>
      <c r="F21" s="121"/>
      <c r="G21" s="121"/>
    </row>
    <row r="22" spans="1:7" s="5" customFormat="1" ht="16.5" thickTop="1" thickBot="1" x14ac:dyDescent="0.25">
      <c r="A22" s="7"/>
      <c r="B22" s="76" t="s">
        <v>206</v>
      </c>
      <c r="C22" s="40">
        <f t="shared" ref="C22:D22" si="3">SUM(C17:C21)</f>
        <v>51060</v>
      </c>
      <c r="D22" s="40">
        <f t="shared" si="3"/>
        <v>-1388</v>
      </c>
      <c r="F22" s="121"/>
      <c r="G22" s="121"/>
    </row>
    <row r="23" spans="1:7" s="5" customFormat="1" ht="16.5" hidden="1" outlineLevel="1" thickTop="1" thickBot="1" x14ac:dyDescent="0.25">
      <c r="A23" s="11"/>
      <c r="B23" s="79" t="s">
        <v>142</v>
      </c>
      <c r="C23" s="94">
        <v>0</v>
      </c>
      <c r="D23" s="94">
        <v>0</v>
      </c>
      <c r="F23" s="121"/>
      <c r="G23" s="121"/>
    </row>
    <row r="24" spans="1:7" s="5" customFormat="1" ht="16.5" collapsed="1" thickTop="1" thickBot="1" x14ac:dyDescent="0.25">
      <c r="A24" s="7"/>
      <c r="B24" s="79" t="s">
        <v>6</v>
      </c>
      <c r="C24" s="56">
        <v>750</v>
      </c>
      <c r="D24" s="56">
        <v>256</v>
      </c>
      <c r="F24" s="121"/>
      <c r="G24" s="121"/>
    </row>
    <row r="25" spans="1:7" s="5" customFormat="1" ht="16.5" thickTop="1" thickBot="1" x14ac:dyDescent="0.25">
      <c r="A25" s="7"/>
      <c r="B25" s="79" t="s">
        <v>40</v>
      </c>
      <c r="C25" s="56">
        <v>-9240</v>
      </c>
      <c r="D25" s="56">
        <v>-3809</v>
      </c>
      <c r="F25" s="121"/>
      <c r="G25" s="121"/>
    </row>
    <row r="26" spans="1:7" s="5" customFormat="1" ht="16.5" hidden="1" thickTop="1" thickBot="1" x14ac:dyDescent="0.25">
      <c r="A26" s="7"/>
      <c r="B26" s="79" t="s">
        <v>41</v>
      </c>
      <c r="C26" s="56">
        <v>0</v>
      </c>
      <c r="D26" s="56">
        <v>0</v>
      </c>
      <c r="F26" s="121"/>
      <c r="G26" s="121"/>
    </row>
    <row r="27" spans="1:7" s="5" customFormat="1" ht="16.5" thickTop="1" thickBot="1" x14ac:dyDescent="0.25">
      <c r="A27" s="7"/>
      <c r="B27" s="76" t="s">
        <v>207</v>
      </c>
      <c r="C27" s="40">
        <f t="shared" ref="C27:D27" si="4">SUM(C22:C26)</f>
        <v>42570</v>
      </c>
      <c r="D27" s="40">
        <f t="shared" si="4"/>
        <v>-4941</v>
      </c>
      <c r="F27" s="121"/>
      <c r="G27" s="121"/>
    </row>
    <row r="28" spans="1:7" s="5" customFormat="1" ht="16.5" thickTop="1" thickBot="1" x14ac:dyDescent="0.25">
      <c r="A28" s="7"/>
      <c r="B28" s="79" t="s">
        <v>7</v>
      </c>
      <c r="C28" s="56">
        <v>-11760</v>
      </c>
      <c r="D28" s="56">
        <v>553</v>
      </c>
      <c r="F28" s="121"/>
      <c r="G28" s="121"/>
    </row>
    <row r="29" spans="1:7" s="5" customFormat="1" ht="16.5" thickTop="1" thickBot="1" x14ac:dyDescent="0.25">
      <c r="A29" s="7"/>
      <c r="B29" s="76" t="s">
        <v>208</v>
      </c>
      <c r="C29" s="40">
        <f t="shared" ref="C29:D29" si="5">SUM(C27:C28)</f>
        <v>30810</v>
      </c>
      <c r="D29" s="40">
        <f t="shared" si="5"/>
        <v>-4388</v>
      </c>
      <c r="F29" s="121"/>
      <c r="G29" s="121"/>
    </row>
    <row r="30" spans="1:7" s="5" customFormat="1" ht="16.5" thickTop="1" thickBot="1" x14ac:dyDescent="0.25">
      <c r="A30" s="7"/>
      <c r="B30" s="79" t="s">
        <v>133</v>
      </c>
      <c r="C30" s="56">
        <v>30813</v>
      </c>
      <c r="D30" s="56">
        <v>-4385</v>
      </c>
      <c r="F30" s="121"/>
      <c r="G30" s="121"/>
    </row>
    <row r="31" spans="1:7" s="5" customFormat="1" ht="16.5" thickTop="1" thickBot="1" x14ac:dyDescent="0.25">
      <c r="A31" s="7"/>
      <c r="B31" s="79" t="s">
        <v>134</v>
      </c>
      <c r="C31" s="56">
        <v>-3</v>
      </c>
      <c r="D31" s="56">
        <v>-3</v>
      </c>
      <c r="F31" s="121"/>
      <c r="G31" s="121"/>
    </row>
    <row r="32" spans="1:7" s="5" customFormat="1" ht="16.5" thickTop="1" thickBot="1" x14ac:dyDescent="0.25">
      <c r="A32" s="7"/>
      <c r="B32" s="80"/>
      <c r="C32" s="81"/>
      <c r="D32" s="81"/>
      <c r="F32" s="121"/>
      <c r="G32" s="121"/>
    </row>
    <row r="33" spans="1:7" s="5" customFormat="1" ht="16.5" thickTop="1" thickBot="1" x14ac:dyDescent="0.25">
      <c r="A33" s="7"/>
      <c r="B33" s="76" t="s">
        <v>209</v>
      </c>
      <c r="C33" s="81"/>
      <c r="D33" s="81"/>
      <c r="F33" s="121"/>
      <c r="G33" s="121"/>
    </row>
    <row r="34" spans="1:7" s="5" customFormat="1" ht="24.75" thickTop="1" x14ac:dyDescent="0.2">
      <c r="A34" s="7"/>
      <c r="B34" s="82" t="s">
        <v>210</v>
      </c>
      <c r="C34" s="83">
        <f t="shared" ref="C34" si="6">C30*1000/46077008</f>
        <v>0.66872831673445465</v>
      </c>
      <c r="D34" s="83">
        <f t="shared" ref="D34" si="7">D30*1000/46077008</f>
        <v>-9.516676950899243E-2</v>
      </c>
      <c r="F34" s="121"/>
      <c r="G34" s="121"/>
    </row>
    <row r="35" spans="1:7" s="5" customFormat="1" x14ac:dyDescent="0.2">
      <c r="A35" s="7"/>
      <c r="B35" s="8"/>
      <c r="F35" s="116"/>
      <c r="G35" s="112"/>
    </row>
    <row r="36" spans="1:7" s="5" customFormat="1" ht="36" x14ac:dyDescent="0.25">
      <c r="A36" s="7"/>
      <c r="B36" s="14" t="s">
        <v>157</v>
      </c>
      <c r="F36" s="116"/>
      <c r="G36" s="112"/>
    </row>
    <row r="37" spans="1:7" s="5" customFormat="1" ht="46.5" customHeight="1" thickBot="1" x14ac:dyDescent="0.25">
      <c r="A37" s="7"/>
      <c r="B37" s="77"/>
      <c r="C37" s="145" t="str">
        <f t="shared" ref="C37:D37" si="8">C4</f>
        <v>I kwartał 2019</v>
      </c>
      <c r="D37" s="127" t="str">
        <f t="shared" si="8"/>
        <v>I kwartał 2018</v>
      </c>
      <c r="F37" s="116"/>
      <c r="G37" s="112"/>
    </row>
    <row r="38" spans="1:7" s="5" customFormat="1" ht="16.5" thickTop="1" thickBot="1" x14ac:dyDescent="0.25">
      <c r="A38" s="7"/>
      <c r="B38" s="78" t="s">
        <v>208</v>
      </c>
      <c r="C38" s="40">
        <f t="shared" ref="C38" si="9">C29</f>
        <v>30810</v>
      </c>
      <c r="D38" s="40">
        <f t="shared" ref="D38" si="10">D29</f>
        <v>-4388</v>
      </c>
      <c r="F38" s="121"/>
      <c r="G38" s="121"/>
    </row>
    <row r="39" spans="1:7" s="5" customFormat="1" ht="16.5" thickTop="1" thickBot="1" x14ac:dyDescent="0.25">
      <c r="A39" s="6"/>
      <c r="B39" s="95"/>
      <c r="C39" s="41"/>
      <c r="D39" s="41"/>
      <c r="F39" s="121"/>
      <c r="G39" s="121"/>
    </row>
    <row r="40" spans="1:7" s="5" customFormat="1" ht="25.5" thickTop="1" thickBot="1" x14ac:dyDescent="0.25">
      <c r="A40" s="7"/>
      <c r="B40" s="78" t="s">
        <v>202</v>
      </c>
      <c r="C40" s="41"/>
      <c r="D40" s="41"/>
      <c r="F40" s="121"/>
      <c r="G40" s="121"/>
    </row>
    <row r="41" spans="1:7" s="5" customFormat="1" ht="16.5" thickTop="1" thickBot="1" x14ac:dyDescent="0.25">
      <c r="A41" s="7"/>
      <c r="B41" s="79" t="s">
        <v>179</v>
      </c>
      <c r="C41" s="56"/>
      <c r="D41" s="56"/>
      <c r="F41" s="121"/>
      <c r="G41" s="121"/>
    </row>
    <row r="42" spans="1:7" s="5" customFormat="1" ht="25.5" thickTop="1" thickBot="1" x14ac:dyDescent="0.25">
      <c r="A42" s="7"/>
      <c r="B42" s="79" t="s">
        <v>152</v>
      </c>
      <c r="C42" s="56">
        <v>0</v>
      </c>
      <c r="D42" s="56">
        <v>0</v>
      </c>
      <c r="F42" s="121"/>
      <c r="G42" s="121"/>
    </row>
    <row r="43" spans="1:7" s="5" customFormat="1" ht="25.5" thickTop="1" thickBot="1" x14ac:dyDescent="0.25">
      <c r="A43" s="7"/>
      <c r="B43" s="78" t="s">
        <v>203</v>
      </c>
      <c r="C43" s="56"/>
      <c r="D43" s="56"/>
      <c r="F43" s="121"/>
      <c r="G43" s="121"/>
    </row>
    <row r="44" spans="1:7" s="5" customFormat="1" ht="16.5" thickTop="1" thickBot="1" x14ac:dyDescent="0.25">
      <c r="A44" s="7"/>
      <c r="B44" s="79" t="s">
        <v>161</v>
      </c>
      <c r="C44" s="56">
        <v>-1396</v>
      </c>
      <c r="D44" s="56">
        <v>4492</v>
      </c>
      <c r="F44" s="121"/>
      <c r="G44" s="121"/>
    </row>
    <row r="45" spans="1:7" ht="25.5" thickTop="1" thickBot="1" x14ac:dyDescent="0.25">
      <c r="B45" s="79" t="s">
        <v>153</v>
      </c>
      <c r="C45" s="56">
        <v>0</v>
      </c>
      <c r="D45" s="56">
        <v>0</v>
      </c>
      <c r="E45" s="5"/>
      <c r="F45" s="121"/>
      <c r="G45" s="121"/>
    </row>
    <row r="46" spans="1:7" ht="25.5" thickTop="1" thickBot="1" x14ac:dyDescent="0.25">
      <c r="B46" s="79" t="s">
        <v>158</v>
      </c>
      <c r="C46" s="56">
        <v>0</v>
      </c>
      <c r="D46" s="56">
        <v>0</v>
      </c>
      <c r="E46" s="5"/>
      <c r="F46" s="121"/>
      <c r="G46" s="121"/>
    </row>
    <row r="47" spans="1:7" ht="16.5" thickTop="1" thickBot="1" x14ac:dyDescent="0.25">
      <c r="B47" s="78" t="s">
        <v>164</v>
      </c>
      <c r="C47" s="40">
        <f t="shared" ref="C47:D47" si="11">SUM(C41:C46)</f>
        <v>-1396</v>
      </c>
      <c r="D47" s="40">
        <f t="shared" si="11"/>
        <v>4492</v>
      </c>
      <c r="E47" s="5"/>
      <c r="F47" s="121"/>
      <c r="G47" s="121"/>
    </row>
    <row r="48" spans="1:7" ht="16.5" thickTop="1" thickBot="1" x14ac:dyDescent="0.25">
      <c r="B48" s="78" t="s">
        <v>87</v>
      </c>
      <c r="C48" s="40">
        <f t="shared" ref="C48:D48" si="12">C38+C47</f>
        <v>29414</v>
      </c>
      <c r="D48" s="40">
        <f t="shared" si="12"/>
        <v>104</v>
      </c>
      <c r="E48" s="5"/>
      <c r="F48" s="121"/>
      <c r="G48" s="121"/>
    </row>
    <row r="49" spans="2:7" ht="16.5" thickTop="1" thickBot="1" x14ac:dyDescent="0.25">
      <c r="B49" s="92"/>
      <c r="C49" s="41"/>
      <c r="D49" s="41"/>
      <c r="E49" s="5"/>
      <c r="F49" s="116"/>
      <c r="G49" s="112"/>
    </row>
    <row r="50" spans="2:7" ht="16.5" thickTop="1" thickBot="1" x14ac:dyDescent="0.25">
      <c r="B50" s="78" t="s">
        <v>154</v>
      </c>
      <c r="C50" s="41"/>
      <c r="D50" s="41"/>
      <c r="E50" s="5"/>
      <c r="F50" s="116"/>
      <c r="G50" s="112"/>
    </row>
    <row r="51" spans="2:7" ht="16.5" thickTop="1" thickBot="1" x14ac:dyDescent="0.25">
      <c r="B51" s="79" t="s">
        <v>155</v>
      </c>
      <c r="C51" s="56">
        <v>29417</v>
      </c>
      <c r="D51" s="56">
        <v>107</v>
      </c>
      <c r="E51" s="5"/>
      <c r="F51" s="121"/>
      <c r="G51" s="121"/>
    </row>
    <row r="52" spans="2:7" ht="16.5" thickTop="1" thickBot="1" x14ac:dyDescent="0.25">
      <c r="B52" s="79" t="s">
        <v>156</v>
      </c>
      <c r="C52" s="56">
        <v>-3</v>
      </c>
      <c r="D52" s="56">
        <v>-3</v>
      </c>
      <c r="E52" s="5"/>
      <c r="F52" s="121"/>
      <c r="G52" s="121"/>
    </row>
    <row r="53" spans="2:7" ht="16.5" thickTop="1" thickBot="1" x14ac:dyDescent="0.25">
      <c r="B53" s="93"/>
      <c r="C53" s="40">
        <f t="shared" ref="C53" si="13">C51+C52</f>
        <v>29414</v>
      </c>
      <c r="D53" s="40">
        <f t="shared" ref="D53" si="14">D51+D52</f>
        <v>104</v>
      </c>
      <c r="E53" s="5"/>
      <c r="F53" s="121"/>
      <c r="G53" s="121"/>
    </row>
    <row r="54" spans="2:7" ht="16.5" thickTop="1" thickBot="1" x14ac:dyDescent="0.25">
      <c r="C54" s="41"/>
      <c r="D54" s="41"/>
    </row>
    <row r="55" spans="2:7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85" orientation="landscape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8"/>
  <sheetViews>
    <sheetView zoomScaleNormal="100" workbookViewId="0">
      <selection activeCell="F4" sqref="F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625" style="5" customWidth="1"/>
    <col min="5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9" ht="15.75" x14ac:dyDescent="0.25">
      <c r="A1" s="9" t="s">
        <v>8</v>
      </c>
    </row>
    <row r="2" spans="1:9" ht="15.75" x14ac:dyDescent="0.25">
      <c r="A2" s="9"/>
    </row>
    <row r="3" spans="1:9" ht="18.75" thickBot="1" x14ac:dyDescent="0.3">
      <c r="B3" s="14" t="s">
        <v>52</v>
      </c>
      <c r="C3" s="14"/>
      <c r="D3" s="14"/>
    </row>
    <row r="4" spans="1:9" s="5" customFormat="1" ht="16.5" customHeight="1" thickTop="1" thickBot="1" x14ac:dyDescent="0.25">
      <c r="A4" s="11"/>
      <c r="B4" s="178" t="s">
        <v>145</v>
      </c>
      <c r="C4" s="180" t="s">
        <v>43</v>
      </c>
      <c r="D4" s="181"/>
      <c r="E4" s="181"/>
    </row>
    <row r="5" spans="1:9" s="5" customFormat="1" ht="16.5" thickTop="1" thickBot="1" x14ac:dyDescent="0.25">
      <c r="A5" s="11"/>
      <c r="B5" s="179"/>
      <c r="C5" s="119">
        <v>43555</v>
      </c>
      <c r="D5" s="119">
        <v>43465</v>
      </c>
      <c r="E5" s="119">
        <v>43190</v>
      </c>
    </row>
    <row r="6" spans="1:9" s="5" customFormat="1" ht="16.5" thickTop="1" thickBot="1" x14ac:dyDescent="0.25">
      <c r="A6" s="10"/>
      <c r="B6" s="30" t="s">
        <v>0</v>
      </c>
      <c r="C6" s="40">
        <f>SUM(C7:C17)-C12-C8-C10</f>
        <v>2850648</v>
      </c>
      <c r="D6" s="40">
        <f>SUM(D7:D17)-D12-D8-D10</f>
        <v>2546642</v>
      </c>
      <c r="E6" s="40">
        <f>SUM(E7:E17)-E12-E8-E10</f>
        <v>2378720</v>
      </c>
      <c r="G6" s="116"/>
      <c r="H6" s="116"/>
      <c r="I6" s="116"/>
    </row>
    <row r="7" spans="1:9" s="5" customFormat="1" ht="16.5" thickTop="1" thickBot="1" x14ac:dyDescent="0.25">
      <c r="A7" s="11"/>
      <c r="B7" s="12" t="s">
        <v>247</v>
      </c>
      <c r="C7" s="70">
        <v>2672154</v>
      </c>
      <c r="D7" s="70">
        <v>2415834</v>
      </c>
      <c r="E7" s="70">
        <v>2237592</v>
      </c>
      <c r="G7" s="116"/>
      <c r="H7" s="116"/>
      <c r="I7" s="116"/>
    </row>
    <row r="8" spans="1:9" s="5" customFormat="1" ht="16.5" thickTop="1" thickBot="1" x14ac:dyDescent="0.25">
      <c r="A8" s="11"/>
      <c r="B8" s="12" t="s">
        <v>248</v>
      </c>
      <c r="C8" s="70">
        <v>562037</v>
      </c>
      <c r="D8" s="70">
        <v>0</v>
      </c>
      <c r="E8" s="70">
        <v>0</v>
      </c>
      <c r="G8" s="116"/>
      <c r="H8" s="116"/>
      <c r="I8" s="116"/>
    </row>
    <row r="9" spans="1:9" s="5" customFormat="1" ht="16.5" thickTop="1" thickBot="1" x14ac:dyDescent="0.25">
      <c r="A9" s="11"/>
      <c r="B9" s="12" t="s">
        <v>249</v>
      </c>
      <c r="C9" s="70">
        <v>7858</v>
      </c>
      <c r="D9" s="70">
        <v>3538</v>
      </c>
      <c r="E9" s="70">
        <v>5035</v>
      </c>
      <c r="G9" s="116"/>
      <c r="H9" s="116"/>
      <c r="I9" s="116"/>
    </row>
    <row r="10" spans="1:9" s="5" customFormat="1" ht="16.5" thickTop="1" thickBot="1" x14ac:dyDescent="0.25">
      <c r="A10" s="11"/>
      <c r="B10" s="12" t="s">
        <v>248</v>
      </c>
      <c r="C10" s="70">
        <v>5068</v>
      </c>
      <c r="D10" s="70">
        <v>0</v>
      </c>
      <c r="E10" s="70">
        <v>0</v>
      </c>
      <c r="G10" s="116"/>
      <c r="H10" s="116"/>
      <c r="I10" s="116"/>
    </row>
    <row r="11" spans="1:9" s="5" customFormat="1" ht="16.5" thickTop="1" thickBot="1" x14ac:dyDescent="0.25">
      <c r="A11" s="11"/>
      <c r="B11" s="12" t="s">
        <v>44</v>
      </c>
      <c r="C11" s="70">
        <v>114286</v>
      </c>
      <c r="D11" s="70">
        <v>114831</v>
      </c>
      <c r="E11" s="70">
        <v>110972</v>
      </c>
      <c r="G11" s="116"/>
      <c r="H11" s="116"/>
      <c r="I11" s="116"/>
    </row>
    <row r="12" spans="1:9" s="5" customFormat="1" ht="16.5" thickTop="1" thickBot="1" x14ac:dyDescent="0.25">
      <c r="A12" s="11"/>
      <c r="B12" s="12" t="s">
        <v>250</v>
      </c>
      <c r="C12" s="70">
        <v>111586</v>
      </c>
      <c r="D12" s="70">
        <v>111682</v>
      </c>
      <c r="E12" s="70">
        <v>107252</v>
      </c>
      <c r="G12" s="116"/>
      <c r="H12" s="116"/>
      <c r="I12" s="116"/>
    </row>
    <row r="13" spans="1:9" s="5" customFormat="1" ht="16.5" hidden="1" thickTop="1" thickBot="1" x14ac:dyDescent="0.25">
      <c r="A13" s="11"/>
      <c r="B13" s="12" t="s">
        <v>132</v>
      </c>
      <c r="C13" s="70"/>
      <c r="D13" s="70">
        <v>0</v>
      </c>
      <c r="E13" s="70"/>
      <c r="G13" s="116"/>
      <c r="H13" s="116"/>
      <c r="I13" s="116"/>
    </row>
    <row r="14" spans="1:9" s="5" customFormat="1" ht="16.5" thickTop="1" thickBot="1" x14ac:dyDescent="0.25">
      <c r="A14" s="11"/>
      <c r="B14" s="12" t="s">
        <v>225</v>
      </c>
      <c r="C14" s="70">
        <v>379</v>
      </c>
      <c r="D14" s="70">
        <v>388</v>
      </c>
      <c r="E14" s="70">
        <v>0</v>
      </c>
      <c r="G14" s="116"/>
      <c r="H14" s="116"/>
      <c r="I14" s="116"/>
    </row>
    <row r="15" spans="1:9" s="5" customFormat="1" ht="16.5" thickTop="1" thickBot="1" x14ac:dyDescent="0.25">
      <c r="A15" s="10"/>
      <c r="B15" s="12" t="s">
        <v>45</v>
      </c>
      <c r="C15" s="70">
        <v>0</v>
      </c>
      <c r="D15" s="70">
        <v>0</v>
      </c>
      <c r="E15" s="70">
        <v>6944</v>
      </c>
      <c r="G15" s="116"/>
      <c r="H15" s="116"/>
      <c r="I15" s="116"/>
    </row>
    <row r="16" spans="1:9" s="5" customFormat="1" ht="16.5" thickTop="1" thickBot="1" x14ac:dyDescent="0.25">
      <c r="A16" s="11"/>
      <c r="B16" s="12" t="s">
        <v>9</v>
      </c>
      <c r="C16" s="70">
        <v>54933</v>
      </c>
      <c r="D16" s="70">
        <v>10983</v>
      </c>
      <c r="E16" s="70">
        <v>16991</v>
      </c>
      <c r="G16" s="116"/>
      <c r="H16" s="116"/>
      <c r="I16" s="116"/>
    </row>
    <row r="17" spans="1:9" s="5" customFormat="1" ht="15.75" thickTop="1" x14ac:dyDescent="0.2">
      <c r="A17" s="11"/>
      <c r="B17" s="160" t="s">
        <v>171</v>
      </c>
      <c r="C17" s="70">
        <v>1038</v>
      </c>
      <c r="D17" s="70">
        <v>1068</v>
      </c>
      <c r="E17" s="70">
        <v>1186</v>
      </c>
      <c r="G17" s="116"/>
      <c r="H17" s="116"/>
      <c r="I17" s="116"/>
    </row>
    <row r="18" spans="1:9" s="5" customFormat="1" ht="15.75" thickBot="1" x14ac:dyDescent="0.25">
      <c r="A18" s="11"/>
      <c r="B18" s="34" t="s">
        <v>1</v>
      </c>
      <c r="C18" s="40">
        <f>SUM(C19:C25)</f>
        <v>669153</v>
      </c>
      <c r="D18" s="40">
        <f>SUM(D19:D25)</f>
        <v>663148</v>
      </c>
      <c r="E18" s="40">
        <f>SUM(E19:E25)</f>
        <v>315310</v>
      </c>
      <c r="G18" s="116"/>
      <c r="H18" s="116"/>
      <c r="I18" s="116"/>
    </row>
    <row r="19" spans="1:9" s="5" customFormat="1" ht="16.5" thickTop="1" thickBot="1" x14ac:dyDescent="0.25">
      <c r="A19" s="11"/>
      <c r="B19" s="12" t="s">
        <v>2</v>
      </c>
      <c r="C19" s="70">
        <v>5805</v>
      </c>
      <c r="D19" s="70">
        <v>6463</v>
      </c>
      <c r="E19" s="70">
        <v>6623</v>
      </c>
      <c r="G19" s="116"/>
      <c r="H19" s="116"/>
      <c r="I19" s="116"/>
    </row>
    <row r="20" spans="1:9" s="5" customFormat="1" ht="16.5" thickTop="1" thickBot="1" x14ac:dyDescent="0.25">
      <c r="A20" s="11"/>
      <c r="B20" s="12" t="s">
        <v>46</v>
      </c>
      <c r="C20" s="70">
        <v>66281</v>
      </c>
      <c r="D20" s="70">
        <v>69707</v>
      </c>
      <c r="E20" s="70">
        <v>65791</v>
      </c>
      <c r="G20" s="116"/>
      <c r="H20" s="116"/>
      <c r="I20" s="116"/>
    </row>
    <row r="21" spans="1:9" s="5" customFormat="1" ht="16.5" thickTop="1" thickBot="1" x14ac:dyDescent="0.25">
      <c r="A21" s="11"/>
      <c r="B21" s="12" t="s">
        <v>47</v>
      </c>
      <c r="C21" s="70">
        <v>6443</v>
      </c>
      <c r="D21" s="70">
        <v>4385</v>
      </c>
      <c r="E21" s="70">
        <v>6888</v>
      </c>
      <c r="G21" s="116"/>
      <c r="H21" s="116"/>
      <c r="I21" s="116"/>
    </row>
    <row r="22" spans="1:9" s="5" customFormat="1" ht="16.5" thickTop="1" thickBot="1" x14ac:dyDescent="0.25">
      <c r="A22" s="11"/>
      <c r="B22" s="12" t="s">
        <v>48</v>
      </c>
      <c r="C22" s="70">
        <v>33091</v>
      </c>
      <c r="D22" s="70">
        <v>44759</v>
      </c>
      <c r="E22" s="70">
        <v>43301</v>
      </c>
      <c r="G22" s="116"/>
      <c r="H22" s="116"/>
      <c r="I22" s="116"/>
    </row>
    <row r="23" spans="1:9" s="5" customFormat="1" ht="16.5" hidden="1" thickTop="1" thickBot="1" x14ac:dyDescent="0.25">
      <c r="A23" s="11"/>
      <c r="B23" s="12" t="s">
        <v>49</v>
      </c>
      <c r="C23" s="70">
        <v>0</v>
      </c>
      <c r="D23" s="70"/>
      <c r="E23" s="70"/>
      <c r="G23" s="116"/>
      <c r="H23" s="116"/>
      <c r="I23" s="116"/>
    </row>
    <row r="24" spans="1:9" s="5" customFormat="1" ht="16.5" thickTop="1" thickBot="1" x14ac:dyDescent="0.25">
      <c r="A24" s="11"/>
      <c r="B24" s="12" t="s">
        <v>172</v>
      </c>
      <c r="C24" s="70">
        <v>0</v>
      </c>
      <c r="D24" s="70">
        <v>0</v>
      </c>
      <c r="E24" s="70">
        <v>0</v>
      </c>
      <c r="G24" s="116"/>
      <c r="H24" s="116"/>
      <c r="I24" s="116"/>
    </row>
    <row r="25" spans="1:9" s="5" customFormat="1" ht="15.75" thickTop="1" x14ac:dyDescent="0.2">
      <c r="A25" s="11"/>
      <c r="B25" s="160" t="s">
        <v>50</v>
      </c>
      <c r="C25" s="70">
        <v>557533</v>
      </c>
      <c r="D25" s="70">
        <v>537834</v>
      </c>
      <c r="E25" s="70">
        <v>192707</v>
      </c>
      <c r="G25" s="116"/>
      <c r="H25" s="116"/>
      <c r="I25" s="116"/>
    </row>
    <row r="26" spans="1:9" s="5" customFormat="1" ht="15.75" thickBot="1" x14ac:dyDescent="0.25">
      <c r="A26" s="11"/>
      <c r="B26" s="34" t="s">
        <v>251</v>
      </c>
      <c r="C26" s="40">
        <v>0</v>
      </c>
      <c r="D26" s="40">
        <v>8690</v>
      </c>
      <c r="E26" s="40">
        <v>216711</v>
      </c>
      <c r="G26" s="116"/>
      <c r="H26" s="116"/>
      <c r="I26" s="116"/>
    </row>
    <row r="27" spans="1:9" s="5" customFormat="1" ht="16.5" hidden="1" thickTop="1" thickBot="1" x14ac:dyDescent="0.25">
      <c r="A27" s="11"/>
      <c r="B27" s="12" t="s">
        <v>248</v>
      </c>
      <c r="C27" s="70">
        <v>0</v>
      </c>
      <c r="D27" s="70">
        <v>0</v>
      </c>
      <c r="E27" s="70">
        <v>0</v>
      </c>
      <c r="G27" s="116"/>
      <c r="H27" s="116"/>
      <c r="I27" s="116"/>
    </row>
    <row r="28" spans="1:9" s="5" customFormat="1" ht="16.5" thickTop="1" thickBot="1" x14ac:dyDescent="0.25">
      <c r="A28" s="11"/>
      <c r="B28" s="34" t="s">
        <v>51</v>
      </c>
      <c r="C28" s="40">
        <f>C6+C18+C26</f>
        <v>3519801</v>
      </c>
      <c r="D28" s="40">
        <f>D6+D18+D26</f>
        <v>3218480</v>
      </c>
      <c r="E28" s="40">
        <f>E6+E18+E26</f>
        <v>2910741</v>
      </c>
      <c r="G28" s="116"/>
      <c r="H28" s="116"/>
      <c r="I28" s="116"/>
    </row>
    <row r="29" spans="1:9" s="5" customFormat="1" ht="16.5" thickTop="1" thickBot="1" x14ac:dyDescent="0.25">
      <c r="A29" s="11"/>
      <c r="B29" s="72"/>
      <c r="C29" s="158"/>
      <c r="D29" s="158"/>
      <c r="E29" s="73"/>
      <c r="G29" s="116"/>
    </row>
    <row r="30" spans="1:9" s="5" customFormat="1" ht="16.5" customHeight="1" thickTop="1" thickBot="1" x14ac:dyDescent="0.25">
      <c r="A30" s="11"/>
      <c r="B30" s="178" t="s">
        <v>146</v>
      </c>
      <c r="C30" s="180" t="s">
        <v>43</v>
      </c>
      <c r="D30" s="181"/>
      <c r="E30" s="181"/>
      <c r="G30" s="116"/>
    </row>
    <row r="31" spans="1:9" s="5" customFormat="1" ht="16.5" thickTop="1" thickBot="1" x14ac:dyDescent="0.25">
      <c r="A31" s="11"/>
      <c r="B31" s="179"/>
      <c r="C31" s="119">
        <f>C5</f>
        <v>43555</v>
      </c>
      <c r="D31" s="119">
        <f>D5</f>
        <v>43465</v>
      </c>
      <c r="E31" s="119">
        <f>E5</f>
        <v>43190</v>
      </c>
      <c r="G31" s="116"/>
    </row>
    <row r="32" spans="1:9" s="5" customFormat="1" ht="16.5" thickTop="1" thickBot="1" x14ac:dyDescent="0.25">
      <c r="A32" s="11"/>
      <c r="B32" s="30" t="s">
        <v>53</v>
      </c>
      <c r="C32" s="40">
        <f>+C33+C38</f>
        <v>2216686</v>
      </c>
      <c r="D32" s="40">
        <f>+D33+D38</f>
        <v>2386786</v>
      </c>
      <c r="E32" s="40">
        <f>+E33+E38</f>
        <v>2079818</v>
      </c>
      <c r="G32" s="116"/>
      <c r="H32" s="116"/>
      <c r="I32" s="116"/>
    </row>
    <row r="33" spans="1:9" s="5" customFormat="1" ht="16.5" thickTop="1" thickBot="1" x14ac:dyDescent="0.25">
      <c r="A33" s="11"/>
      <c r="B33" s="34" t="s">
        <v>54</v>
      </c>
      <c r="C33" s="40">
        <f>SUM(C34:C37)</f>
        <v>2216328</v>
      </c>
      <c r="D33" s="40">
        <f>SUM(D34:D37)</f>
        <v>2386425</v>
      </c>
      <c r="E33" s="40">
        <f>SUM(E34:E37)</f>
        <v>2079620</v>
      </c>
      <c r="G33" s="116"/>
      <c r="H33" s="116"/>
      <c r="I33" s="116"/>
    </row>
    <row r="34" spans="1:9" s="5" customFormat="1" ht="16.5" thickTop="1" thickBot="1" x14ac:dyDescent="0.25">
      <c r="A34" s="11"/>
      <c r="B34" s="12" t="s">
        <v>55</v>
      </c>
      <c r="C34" s="70">
        <v>517754</v>
      </c>
      <c r="D34" s="70">
        <v>517754</v>
      </c>
      <c r="E34" s="74">
        <v>517754</v>
      </c>
      <c r="G34" s="116"/>
      <c r="H34" s="116"/>
      <c r="I34" s="116"/>
    </row>
    <row r="35" spans="1:9" s="5" customFormat="1" ht="16.5" thickTop="1" thickBot="1" x14ac:dyDescent="0.25">
      <c r="A35" s="11"/>
      <c r="B35" s="12" t="s">
        <v>56</v>
      </c>
      <c r="C35" s="70">
        <v>133333</v>
      </c>
      <c r="D35" s="70">
        <v>133333</v>
      </c>
      <c r="E35" s="74">
        <v>133272</v>
      </c>
      <c r="G35" s="116"/>
      <c r="H35" s="116"/>
      <c r="I35" s="116"/>
    </row>
    <row r="36" spans="1:9" s="5" customFormat="1" ht="16.5" thickTop="1" thickBot="1" x14ac:dyDescent="0.25">
      <c r="A36" s="10"/>
      <c r="B36" s="12" t="s">
        <v>57</v>
      </c>
      <c r="C36" s="70">
        <v>1558958</v>
      </c>
      <c r="D36" s="70">
        <v>1727659</v>
      </c>
      <c r="E36" s="74">
        <v>1434830</v>
      </c>
      <c r="G36" s="116"/>
      <c r="H36" s="116"/>
      <c r="I36" s="116"/>
    </row>
    <row r="37" spans="1:9" s="5" customFormat="1" ht="15.75" thickTop="1" x14ac:dyDescent="0.2">
      <c r="A37" s="11"/>
      <c r="B37" s="160" t="s">
        <v>58</v>
      </c>
      <c r="C37" s="70">
        <v>6283</v>
      </c>
      <c r="D37" s="70">
        <v>7679</v>
      </c>
      <c r="E37" s="74">
        <v>-6236</v>
      </c>
      <c r="G37" s="116"/>
      <c r="H37" s="116"/>
      <c r="I37" s="116"/>
    </row>
    <row r="38" spans="1:9" s="5" customFormat="1" ht="15.75" thickBot="1" x14ac:dyDescent="0.25">
      <c r="A38" s="11"/>
      <c r="B38" s="34" t="s">
        <v>59</v>
      </c>
      <c r="C38" s="40">
        <v>358</v>
      </c>
      <c r="D38" s="40">
        <v>361</v>
      </c>
      <c r="E38" s="40">
        <v>198</v>
      </c>
      <c r="G38" s="116"/>
      <c r="H38" s="116"/>
      <c r="I38" s="116"/>
    </row>
    <row r="39" spans="1:9" s="5" customFormat="1" ht="16.5" thickTop="1" thickBot="1" x14ac:dyDescent="0.25">
      <c r="A39" s="11"/>
      <c r="B39" s="34" t="s">
        <v>3</v>
      </c>
      <c r="C39" s="40">
        <f>SUM(C40:C48)</f>
        <v>982390</v>
      </c>
      <c r="D39" s="40">
        <f>SUM(D40:D48)</f>
        <v>545411</v>
      </c>
      <c r="E39" s="40">
        <f>SUM(E40:E48)</f>
        <v>550873</v>
      </c>
      <c r="G39" s="116"/>
      <c r="H39" s="116"/>
      <c r="I39" s="116"/>
    </row>
    <row r="40" spans="1:9" s="5" customFormat="1" ht="16.5" hidden="1" thickTop="1" thickBot="1" x14ac:dyDescent="0.25">
      <c r="A40" s="11"/>
      <c r="B40" s="12" t="s">
        <v>22</v>
      </c>
      <c r="C40" s="70">
        <v>0</v>
      </c>
      <c r="D40" s="70">
        <v>0</v>
      </c>
      <c r="E40" s="74">
        <v>0</v>
      </c>
      <c r="G40" s="116"/>
      <c r="H40" s="116"/>
      <c r="I40" s="116"/>
    </row>
    <row r="41" spans="1:9" s="5" customFormat="1" ht="16.5" thickTop="1" thickBot="1" x14ac:dyDescent="0.25">
      <c r="A41" s="11"/>
      <c r="B41" s="12" t="s">
        <v>147</v>
      </c>
      <c r="C41" s="70">
        <v>502779</v>
      </c>
      <c r="D41" s="70">
        <v>502111</v>
      </c>
      <c r="E41" s="74">
        <v>502458</v>
      </c>
      <c r="G41" s="116"/>
      <c r="H41" s="116"/>
      <c r="I41" s="116"/>
    </row>
    <row r="42" spans="1:9" s="5" customFormat="1" ht="16.5" thickTop="1" thickBot="1" x14ac:dyDescent="0.25">
      <c r="A42" s="11"/>
      <c r="B42" s="12" t="s">
        <v>232</v>
      </c>
      <c r="C42" s="70">
        <v>446583</v>
      </c>
      <c r="D42" s="70">
        <v>0</v>
      </c>
      <c r="E42" s="74">
        <v>0</v>
      </c>
      <c r="G42" s="116"/>
      <c r="H42" s="116"/>
      <c r="I42" s="116"/>
    </row>
    <row r="43" spans="1:9" s="5" customFormat="1" ht="16.5" thickTop="1" thickBot="1" x14ac:dyDescent="0.25">
      <c r="A43" s="11"/>
      <c r="B43" s="12" t="s">
        <v>4</v>
      </c>
      <c r="C43" s="70">
        <v>591</v>
      </c>
      <c r="D43" s="70">
        <v>196</v>
      </c>
      <c r="E43" s="74">
        <v>4473</v>
      </c>
      <c r="G43" s="116"/>
      <c r="H43" s="116"/>
      <c r="I43" s="116"/>
    </row>
    <row r="44" spans="1:9" s="5" customFormat="1" ht="16.5" thickTop="1" thickBot="1" x14ac:dyDescent="0.25">
      <c r="A44" s="11"/>
      <c r="B44" s="12" t="s">
        <v>226</v>
      </c>
      <c r="C44" s="70">
        <v>2083</v>
      </c>
      <c r="D44" s="70">
        <v>2097</v>
      </c>
      <c r="E44" s="74">
        <v>1395</v>
      </c>
      <c r="G44" s="116"/>
      <c r="H44" s="116"/>
      <c r="I44" s="116"/>
    </row>
    <row r="45" spans="1:9" ht="16.5" thickTop="1" thickBot="1" x14ac:dyDescent="0.25">
      <c r="B45" s="12" t="s">
        <v>60</v>
      </c>
      <c r="C45" s="70">
        <v>0</v>
      </c>
      <c r="D45" s="70">
        <v>10928</v>
      </c>
      <c r="E45" s="74">
        <v>12127</v>
      </c>
      <c r="F45" s="5"/>
      <c r="G45" s="116"/>
      <c r="H45" s="116"/>
      <c r="I45" s="116"/>
    </row>
    <row r="46" spans="1:9" ht="16.5" thickTop="1" thickBot="1" x14ac:dyDescent="0.25">
      <c r="B46" s="12" t="s">
        <v>61</v>
      </c>
      <c r="C46" s="70">
        <v>7399</v>
      </c>
      <c r="D46" s="70">
        <v>7200</v>
      </c>
      <c r="E46" s="74">
        <v>5329</v>
      </c>
      <c r="F46" s="5"/>
      <c r="G46" s="116"/>
      <c r="H46" s="116"/>
      <c r="I46" s="116"/>
    </row>
    <row r="47" spans="1:9" ht="16.5" thickTop="1" thickBot="1" x14ac:dyDescent="0.25">
      <c r="B47" s="12" t="s">
        <v>12</v>
      </c>
      <c r="C47" s="70">
        <v>21305</v>
      </c>
      <c r="D47" s="70">
        <v>21341</v>
      </c>
      <c r="E47" s="74">
        <v>19181</v>
      </c>
      <c r="F47" s="5"/>
      <c r="G47" s="116"/>
      <c r="H47" s="116"/>
      <c r="I47" s="116"/>
    </row>
    <row r="48" spans="1:9" ht="16.5" thickTop="1" thickBot="1" x14ac:dyDescent="0.25">
      <c r="B48" s="160" t="s">
        <v>11</v>
      </c>
      <c r="C48" s="70">
        <v>1650</v>
      </c>
      <c r="D48" s="70">
        <v>1538</v>
      </c>
      <c r="E48" s="41">
        <v>5910</v>
      </c>
      <c r="F48" s="5"/>
      <c r="G48" s="116"/>
      <c r="H48" s="116"/>
      <c r="I48" s="116"/>
    </row>
    <row r="49" spans="2:9" ht="16.5" thickTop="1" thickBot="1" x14ac:dyDescent="0.25">
      <c r="B49" s="34" t="s">
        <v>5</v>
      </c>
      <c r="C49" s="40">
        <f>SUM(C50:C60)</f>
        <v>320725</v>
      </c>
      <c r="D49" s="40">
        <f>SUM(D50:D60)</f>
        <v>286283</v>
      </c>
      <c r="E49" s="40">
        <f>SUM(E50:E60)</f>
        <v>280050</v>
      </c>
      <c r="F49" s="5"/>
      <c r="G49" s="116"/>
      <c r="H49" s="116"/>
      <c r="I49" s="116"/>
    </row>
    <row r="50" spans="2:9" ht="16.5" thickTop="1" thickBot="1" x14ac:dyDescent="0.25">
      <c r="B50" s="12" t="s">
        <v>62</v>
      </c>
      <c r="C50" s="70">
        <v>0</v>
      </c>
      <c r="D50" s="70">
        <v>0</v>
      </c>
      <c r="E50" s="74">
        <v>56703</v>
      </c>
      <c r="F50" s="5"/>
      <c r="G50" s="116"/>
      <c r="H50" s="116"/>
      <c r="I50" s="116"/>
    </row>
    <row r="51" spans="2:9" ht="16.5" thickTop="1" thickBot="1" x14ac:dyDescent="0.25">
      <c r="B51" s="12" t="s">
        <v>232</v>
      </c>
      <c r="C51" s="70">
        <v>56094</v>
      </c>
      <c r="D51" s="70">
        <v>0</v>
      </c>
      <c r="E51" s="74">
        <v>0</v>
      </c>
      <c r="F51" s="5"/>
      <c r="G51" s="116"/>
      <c r="H51" s="116"/>
      <c r="I51" s="116"/>
    </row>
    <row r="52" spans="2:9" ht="16.5" thickTop="1" thickBot="1" x14ac:dyDescent="0.25">
      <c r="B52" s="12" t="s">
        <v>151</v>
      </c>
      <c r="C52" s="70">
        <v>0</v>
      </c>
      <c r="D52" s="70">
        <v>0</v>
      </c>
      <c r="E52" s="74">
        <v>74</v>
      </c>
      <c r="F52" s="5"/>
      <c r="G52" s="116"/>
      <c r="H52" s="116"/>
      <c r="I52" s="116"/>
    </row>
    <row r="53" spans="2:9" ht="16.5" thickTop="1" thickBot="1" x14ac:dyDescent="0.25">
      <c r="B53" s="12" t="s">
        <v>63</v>
      </c>
      <c r="C53" s="70">
        <v>85883</v>
      </c>
      <c r="D53" s="70">
        <v>80706</v>
      </c>
      <c r="E53" s="74">
        <v>77020</v>
      </c>
      <c r="F53" s="5"/>
      <c r="G53" s="116"/>
      <c r="H53" s="116"/>
      <c r="I53" s="116"/>
    </row>
    <row r="54" spans="2:9" ht="16.5" thickTop="1" thickBot="1" x14ac:dyDescent="0.25">
      <c r="B54" s="12" t="s">
        <v>64</v>
      </c>
      <c r="C54" s="70">
        <v>19740</v>
      </c>
      <c r="D54" s="70">
        <v>73595</v>
      </c>
      <c r="E54" s="74">
        <v>10769</v>
      </c>
      <c r="F54" s="5"/>
      <c r="G54" s="116"/>
      <c r="H54" s="116"/>
      <c r="I54" s="116"/>
    </row>
    <row r="55" spans="2:9" ht="16.5" thickTop="1" thickBot="1" x14ac:dyDescent="0.25">
      <c r="B55" s="12" t="s">
        <v>65</v>
      </c>
      <c r="C55" s="70">
        <v>9509</v>
      </c>
      <c r="D55" s="70">
        <v>13603</v>
      </c>
      <c r="E55" s="74">
        <v>295</v>
      </c>
      <c r="F55" s="5"/>
      <c r="G55" s="116"/>
      <c r="H55" s="116"/>
      <c r="I55" s="116"/>
    </row>
    <row r="56" spans="2:9" ht="16.5" thickTop="1" thickBot="1" x14ac:dyDescent="0.25">
      <c r="B56" s="12" t="s">
        <v>226</v>
      </c>
      <c r="C56" s="70">
        <v>64500</v>
      </c>
      <c r="D56" s="70">
        <v>30779</v>
      </c>
      <c r="E56" s="74">
        <v>54063</v>
      </c>
      <c r="F56" s="5"/>
      <c r="G56" s="116"/>
      <c r="H56" s="116"/>
      <c r="I56" s="116"/>
    </row>
    <row r="57" spans="2:9" ht="16.5" thickTop="1" thickBot="1" x14ac:dyDescent="0.25">
      <c r="B57" s="12" t="s">
        <v>60</v>
      </c>
      <c r="C57" s="70">
        <v>13727</v>
      </c>
      <c r="D57" s="70">
        <v>6735</v>
      </c>
      <c r="E57" s="74">
        <v>7529</v>
      </c>
      <c r="F57" s="5"/>
      <c r="G57" s="116"/>
      <c r="H57" s="116"/>
      <c r="I57" s="116"/>
    </row>
    <row r="58" spans="2:9" ht="16.5" thickTop="1" thickBot="1" x14ac:dyDescent="0.25">
      <c r="B58" s="12" t="s">
        <v>66</v>
      </c>
      <c r="C58" s="70">
        <v>66682</v>
      </c>
      <c r="D58" s="70">
        <v>76124</v>
      </c>
      <c r="E58" s="74">
        <v>68280</v>
      </c>
      <c r="F58" s="5"/>
      <c r="G58" s="116"/>
      <c r="H58" s="116"/>
      <c r="I58" s="116"/>
    </row>
    <row r="59" spans="2:9" ht="16.5" thickTop="1" thickBot="1" x14ac:dyDescent="0.25">
      <c r="B59" s="12" t="s">
        <v>12</v>
      </c>
      <c r="C59" s="70">
        <v>3380</v>
      </c>
      <c r="D59" s="70">
        <v>3389</v>
      </c>
      <c r="E59" s="74">
        <v>3080</v>
      </c>
      <c r="F59" s="5"/>
      <c r="G59" s="116"/>
      <c r="H59" s="116"/>
      <c r="I59" s="116"/>
    </row>
    <row r="60" spans="2:9" ht="16.5" thickTop="1" thickBot="1" x14ac:dyDescent="0.25">
      <c r="B60" s="163" t="s">
        <v>11</v>
      </c>
      <c r="C60" s="70">
        <v>1210</v>
      </c>
      <c r="D60" s="70">
        <v>1352</v>
      </c>
      <c r="E60" s="41">
        <v>2237</v>
      </c>
      <c r="F60" s="5"/>
      <c r="G60" s="116"/>
      <c r="H60" s="116"/>
      <c r="I60" s="116"/>
    </row>
    <row r="61" spans="2:9" ht="16.5" hidden="1" thickTop="1" thickBot="1" x14ac:dyDescent="0.25">
      <c r="B61" s="162" t="s">
        <v>143</v>
      </c>
      <c r="C61" s="155"/>
      <c r="D61" s="155"/>
      <c r="E61" s="40">
        <v>0</v>
      </c>
      <c r="F61" s="5"/>
      <c r="G61" s="116"/>
      <c r="H61" s="116"/>
      <c r="I61" s="116"/>
    </row>
    <row r="62" spans="2:9" ht="16.5" thickTop="1" thickBot="1" x14ac:dyDescent="0.25">
      <c r="B62" s="34" t="s">
        <v>67</v>
      </c>
      <c r="C62" s="40">
        <f>C32+C39+C49+C61</f>
        <v>3519801</v>
      </c>
      <c r="D62" s="40">
        <f>D32+D39+D49+D61</f>
        <v>3218480</v>
      </c>
      <c r="E62" s="40">
        <f>E32+E39+E49+E61</f>
        <v>2910741</v>
      </c>
      <c r="F62" s="5"/>
      <c r="G62" s="116"/>
      <c r="H62" s="116"/>
      <c r="I62" s="116"/>
    </row>
    <row r="63" spans="2:9" ht="15.75" thickTop="1" x14ac:dyDescent="0.2">
      <c r="B63" s="23"/>
      <c r="C63" s="170"/>
      <c r="D63" s="170"/>
      <c r="E63" s="170"/>
      <c r="G63" s="117"/>
    </row>
    <row r="64" spans="2:9" x14ac:dyDescent="0.2">
      <c r="E64" s="89"/>
      <c r="G64" s="117"/>
    </row>
    <row r="65" spans="7:7" x14ac:dyDescent="0.2">
      <c r="G65" s="117"/>
    </row>
    <row r="66" spans="7:7" x14ac:dyDescent="0.2">
      <c r="G66" s="117"/>
    </row>
    <row r="67" spans="7:7" x14ac:dyDescent="0.2">
      <c r="G67" s="117"/>
    </row>
    <row r="68" spans="7:7" x14ac:dyDescent="0.2">
      <c r="G68" s="117"/>
    </row>
  </sheetData>
  <mergeCells count="4">
    <mergeCell ref="B30:B31"/>
    <mergeCell ref="B4:B5"/>
    <mergeCell ref="C4:E4"/>
    <mergeCell ref="C30:E30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32"/>
  <sheetViews>
    <sheetView zoomScaleNormal="100" workbookViewId="0">
      <selection activeCell="I21" sqref="I21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28" bestFit="1" customWidth="1"/>
    <col min="10" max="16384" width="10.875" style="2"/>
  </cols>
  <sheetData>
    <row r="1" spans="1:19" ht="15.75" x14ac:dyDescent="0.25">
      <c r="A1" s="9" t="s">
        <v>8</v>
      </c>
    </row>
    <row r="2" spans="1:19" ht="15.75" x14ac:dyDescent="0.25">
      <c r="A2" s="9"/>
    </row>
    <row r="3" spans="1:19" ht="18.75" thickBot="1" x14ac:dyDescent="0.3">
      <c r="B3" s="14" t="s">
        <v>83</v>
      </c>
    </row>
    <row r="4" spans="1:19" ht="33.950000000000003" customHeight="1" thickTop="1" thickBot="1" x14ac:dyDescent="0.25">
      <c r="B4" s="187"/>
      <c r="C4" s="189" t="s">
        <v>54</v>
      </c>
      <c r="D4" s="190"/>
      <c r="E4" s="190"/>
      <c r="F4" s="191"/>
      <c r="G4" s="185" t="s">
        <v>59</v>
      </c>
      <c r="H4" s="185" t="s">
        <v>31</v>
      </c>
    </row>
    <row r="5" spans="1:19" ht="63" customHeight="1" thickTop="1" thickBot="1" x14ac:dyDescent="0.25">
      <c r="B5" s="188"/>
      <c r="C5" s="58" t="s">
        <v>55</v>
      </c>
      <c r="D5" s="58" t="s">
        <v>56</v>
      </c>
      <c r="E5" s="58" t="s">
        <v>88</v>
      </c>
      <c r="F5" s="58" t="s">
        <v>231</v>
      </c>
      <c r="G5" s="186"/>
      <c r="H5" s="186"/>
    </row>
    <row r="6" spans="1:19" ht="16.5" thickTop="1" thickBot="1" x14ac:dyDescent="0.25">
      <c r="B6" s="182" t="s">
        <v>219</v>
      </c>
      <c r="C6" s="183"/>
      <c r="D6" s="183"/>
      <c r="E6" s="183"/>
      <c r="F6" s="184"/>
      <c r="G6" s="59"/>
      <c r="H6" s="59"/>
    </row>
    <row r="7" spans="1:19" ht="16.5" thickTop="1" thickBot="1" x14ac:dyDescent="0.25">
      <c r="B7" s="34" t="s">
        <v>190</v>
      </c>
      <c r="C7" s="60">
        <v>517754</v>
      </c>
      <c r="D7" s="60">
        <v>133272</v>
      </c>
      <c r="E7" s="60">
        <v>1440378</v>
      </c>
      <c r="F7" s="60">
        <v>-10728</v>
      </c>
      <c r="G7" s="60">
        <v>201</v>
      </c>
      <c r="H7" s="62">
        <f t="shared" ref="H7:H14" si="0">SUM(C7:G7)</f>
        <v>2080877</v>
      </c>
    </row>
    <row r="8" spans="1:19" ht="16.5" thickTop="1" thickBot="1" x14ac:dyDescent="0.25">
      <c r="B8" s="123" t="s">
        <v>192</v>
      </c>
      <c r="C8" s="56">
        <v>0</v>
      </c>
      <c r="D8" s="56">
        <v>0</v>
      </c>
      <c r="E8" s="147">
        <v>-1227</v>
      </c>
      <c r="F8" s="56">
        <v>0</v>
      </c>
      <c r="G8" s="56">
        <v>0</v>
      </c>
      <c r="H8" s="64">
        <f t="shared" ref="H8:H9" si="1">SUM(C8:G8)</f>
        <v>-1227</v>
      </c>
    </row>
    <row r="9" spans="1:19" ht="16.5" thickTop="1" thickBot="1" x14ac:dyDescent="0.25">
      <c r="B9" s="34" t="s">
        <v>191</v>
      </c>
      <c r="C9" s="53">
        <f>SUM(C7:C8)</f>
        <v>517754</v>
      </c>
      <c r="D9" s="53">
        <f>SUM(D7:D8)</f>
        <v>133272</v>
      </c>
      <c r="E9" s="53">
        <f>SUM(E7:E8)</f>
        <v>1439151</v>
      </c>
      <c r="F9" s="53">
        <f>SUM(F7:F8)</f>
        <v>-10728</v>
      </c>
      <c r="G9" s="53">
        <f>SUM(G7:G8)</f>
        <v>201</v>
      </c>
      <c r="H9" s="62">
        <f t="shared" si="1"/>
        <v>2079650</v>
      </c>
    </row>
    <row r="10" spans="1:19" ht="16.5" thickTop="1" thickBot="1" x14ac:dyDescent="0.25">
      <c r="B10" s="12" t="s">
        <v>84</v>
      </c>
      <c r="C10" s="56">
        <v>0</v>
      </c>
      <c r="D10" s="56">
        <v>0</v>
      </c>
      <c r="E10" s="63">
        <v>363198</v>
      </c>
      <c r="F10" s="63">
        <v>0</v>
      </c>
      <c r="G10" s="63">
        <v>160</v>
      </c>
      <c r="H10" s="64">
        <f t="shared" si="0"/>
        <v>363358</v>
      </c>
    </row>
    <row r="11" spans="1:19" ht="16.5" thickTop="1" thickBot="1" x14ac:dyDescent="0.25">
      <c r="B11" s="12" t="s">
        <v>85</v>
      </c>
      <c r="C11" s="56">
        <v>0</v>
      </c>
      <c r="D11" s="56">
        <v>61</v>
      </c>
      <c r="E11" s="63">
        <v>-967</v>
      </c>
      <c r="F11" s="63">
        <v>18407</v>
      </c>
      <c r="G11" s="118">
        <v>0</v>
      </c>
      <c r="H11" s="64">
        <f t="shared" si="0"/>
        <v>17501</v>
      </c>
    </row>
    <row r="12" spans="1:19" ht="16.5" thickTop="1" thickBot="1" x14ac:dyDescent="0.25">
      <c r="B12" s="34" t="s">
        <v>87</v>
      </c>
      <c r="C12" s="53">
        <f>SUM(C10:C11)</f>
        <v>0</v>
      </c>
      <c r="D12" s="53">
        <f>SUM(D10:D11)</f>
        <v>61</v>
      </c>
      <c r="E12" s="53">
        <f>SUM(E10:E11)</f>
        <v>362231</v>
      </c>
      <c r="F12" s="53">
        <f>SUM(F10:F11)</f>
        <v>18407</v>
      </c>
      <c r="G12" s="53">
        <f>SUM(G10:G11)</f>
        <v>160</v>
      </c>
      <c r="H12" s="62">
        <f t="shared" si="0"/>
        <v>380859</v>
      </c>
    </row>
    <row r="13" spans="1:19" ht="16.5" thickTop="1" thickBot="1" x14ac:dyDescent="0.25">
      <c r="B13" s="65" t="s">
        <v>86</v>
      </c>
      <c r="C13" s="66">
        <v>0</v>
      </c>
      <c r="D13" s="66">
        <v>0</v>
      </c>
      <c r="E13" s="67">
        <v>-73723</v>
      </c>
      <c r="F13" s="67">
        <v>0</v>
      </c>
      <c r="G13" s="68">
        <v>0</v>
      </c>
      <c r="H13" s="64">
        <f t="shared" si="0"/>
        <v>-73723</v>
      </c>
    </row>
    <row r="14" spans="1:19" ht="16.5" thickTop="1" thickBot="1" x14ac:dyDescent="0.25">
      <c r="B14" s="34" t="s">
        <v>220</v>
      </c>
      <c r="C14" s="53">
        <f>C9+SUM(C12:C13)</f>
        <v>517754</v>
      </c>
      <c r="D14" s="53">
        <f>D9+SUM(D12:D13)</f>
        <v>133333</v>
      </c>
      <c r="E14" s="53">
        <f>E9+SUM(E12:E13)</f>
        <v>1727659</v>
      </c>
      <c r="F14" s="53">
        <f>F9+SUM(F12:F13)</f>
        <v>7679</v>
      </c>
      <c r="G14" s="53">
        <f>G9+SUM(G12:G13)</f>
        <v>361</v>
      </c>
      <c r="H14" s="62">
        <f t="shared" si="0"/>
        <v>2386786</v>
      </c>
      <c r="I14" s="129"/>
    </row>
    <row r="15" spans="1:19" ht="16.5" thickTop="1" thickBot="1" x14ac:dyDescent="0.25">
      <c r="B15" s="182" t="s">
        <v>221</v>
      </c>
      <c r="C15" s="183"/>
      <c r="D15" s="183"/>
      <c r="E15" s="183"/>
      <c r="F15" s="184"/>
      <c r="G15" s="69"/>
      <c r="H15" s="69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6.5" thickTop="1" thickBot="1" x14ac:dyDescent="0.25">
      <c r="B16" s="34" t="s">
        <v>190</v>
      </c>
      <c r="C16" s="53">
        <f>C7</f>
        <v>517754</v>
      </c>
      <c r="D16" s="53">
        <f>D7</f>
        <v>133272</v>
      </c>
      <c r="E16" s="53">
        <f>E7</f>
        <v>1440378</v>
      </c>
      <c r="F16" s="53">
        <f>F7</f>
        <v>-10728</v>
      </c>
      <c r="G16" s="53">
        <f>G7</f>
        <v>201</v>
      </c>
      <c r="H16" s="62">
        <f t="shared" ref="H16:H22" si="2">SUM(C16:G16)</f>
        <v>2080877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2:19" ht="16.5" thickTop="1" thickBot="1" x14ac:dyDescent="0.25">
      <c r="B17" s="123" t="s">
        <v>192</v>
      </c>
      <c r="C17" s="56">
        <v>0</v>
      </c>
      <c r="D17" s="56">
        <v>0</v>
      </c>
      <c r="E17" s="147">
        <v>-1163</v>
      </c>
      <c r="F17" s="56">
        <v>0</v>
      </c>
      <c r="G17" s="56">
        <v>0</v>
      </c>
      <c r="H17" s="64">
        <f t="shared" ref="H17" si="3">SUM(C17:G17)</f>
        <v>-1163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2:19" ht="16.5" thickTop="1" thickBot="1" x14ac:dyDescent="0.25">
      <c r="B18" s="34" t="s">
        <v>191</v>
      </c>
      <c r="C18" s="53">
        <f>SUM(C16:C17)</f>
        <v>517754</v>
      </c>
      <c r="D18" s="53">
        <f>SUM(D16:D17)</f>
        <v>133272</v>
      </c>
      <c r="E18" s="53">
        <f>SUM(E16:E17)</f>
        <v>1439215</v>
      </c>
      <c r="F18" s="53">
        <f>SUM(F16:F17)</f>
        <v>-10728</v>
      </c>
      <c r="G18" s="53">
        <f>SUM(G16:G17)</f>
        <v>201</v>
      </c>
      <c r="H18" s="62">
        <f t="shared" si="2"/>
        <v>2079714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2:19" ht="16.5" thickTop="1" thickBot="1" x14ac:dyDescent="0.25">
      <c r="B19" s="123" t="s">
        <v>222</v>
      </c>
      <c r="C19" s="56">
        <v>0</v>
      </c>
      <c r="D19" s="56">
        <v>0</v>
      </c>
      <c r="E19" s="56">
        <v>-4385</v>
      </c>
      <c r="F19" s="56">
        <v>0</v>
      </c>
      <c r="G19" s="56">
        <v>-3</v>
      </c>
      <c r="H19" s="64">
        <f t="shared" si="2"/>
        <v>-4388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6.5" thickTop="1" thickBot="1" x14ac:dyDescent="0.25">
      <c r="B20" s="159" t="s">
        <v>223</v>
      </c>
      <c r="C20" s="56">
        <v>0</v>
      </c>
      <c r="D20" s="56">
        <v>0</v>
      </c>
      <c r="E20" s="56">
        <v>0</v>
      </c>
      <c r="F20" s="56">
        <v>4492</v>
      </c>
      <c r="G20" s="56">
        <v>0</v>
      </c>
      <c r="H20" s="64">
        <f t="shared" si="2"/>
        <v>4492</v>
      </c>
    </row>
    <row r="21" spans="2:19" ht="16.5" thickTop="1" thickBot="1" x14ac:dyDescent="0.25">
      <c r="B21" s="34" t="s">
        <v>87</v>
      </c>
      <c r="C21" s="53">
        <f>SUM(C19:C20)</f>
        <v>0</v>
      </c>
      <c r="D21" s="53">
        <f>SUM(D19:D20)</f>
        <v>0</v>
      </c>
      <c r="E21" s="53">
        <f>SUM(E19:E20)</f>
        <v>-4385</v>
      </c>
      <c r="F21" s="53">
        <f>SUM(F19:F20)</f>
        <v>4492</v>
      </c>
      <c r="G21" s="53">
        <f>SUM(G19:G20)</f>
        <v>-3</v>
      </c>
      <c r="H21" s="62">
        <f t="shared" si="2"/>
        <v>104</v>
      </c>
      <c r="I21" s="129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6.5" thickTop="1" thickBot="1" x14ac:dyDescent="0.25">
      <c r="B22" s="34" t="s">
        <v>224</v>
      </c>
      <c r="C22" s="53">
        <f>C18+SUM(C21:C21)</f>
        <v>517754</v>
      </c>
      <c r="D22" s="53">
        <f>D18+SUM(D21:D21)</f>
        <v>133272</v>
      </c>
      <c r="E22" s="53">
        <f>E18+SUM(E21:E21)</f>
        <v>1434830</v>
      </c>
      <c r="F22" s="53">
        <f>F18+SUM(F21:F21)</f>
        <v>-6236</v>
      </c>
      <c r="G22" s="53">
        <f>G18+SUM(G21:G21)</f>
        <v>198</v>
      </c>
      <c r="H22" s="62">
        <f t="shared" si="2"/>
        <v>2079818</v>
      </c>
      <c r="I22" s="129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6.5" thickTop="1" thickBot="1" x14ac:dyDescent="0.25">
      <c r="B23" s="182" t="s">
        <v>234</v>
      </c>
      <c r="C23" s="183"/>
      <c r="D23" s="183"/>
      <c r="E23" s="183"/>
      <c r="F23" s="184"/>
      <c r="G23" s="69"/>
      <c r="H23" s="69"/>
    </row>
    <row r="24" spans="2:19" ht="16.5" thickTop="1" thickBot="1" x14ac:dyDescent="0.25">
      <c r="B24" s="34" t="s">
        <v>235</v>
      </c>
      <c r="C24" s="53">
        <f>C14</f>
        <v>517754</v>
      </c>
      <c r="D24" s="53">
        <f>D14</f>
        <v>133333</v>
      </c>
      <c r="E24" s="53">
        <f>E14</f>
        <v>1727659</v>
      </c>
      <c r="F24" s="53">
        <f>F14</f>
        <v>7679</v>
      </c>
      <c r="G24" s="53">
        <f>G14</f>
        <v>361</v>
      </c>
      <c r="H24" s="62">
        <f t="shared" ref="H24" si="4">SUM(C24:G24)</f>
        <v>2386786</v>
      </c>
    </row>
    <row r="25" spans="2:19" ht="16.5" thickTop="1" thickBot="1" x14ac:dyDescent="0.25">
      <c r="B25" s="123" t="s">
        <v>238</v>
      </c>
      <c r="C25" s="56">
        <v>0</v>
      </c>
      <c r="D25" s="56">
        <v>0</v>
      </c>
      <c r="E25" s="147">
        <v>-199514</v>
      </c>
      <c r="F25" s="56">
        <v>0</v>
      </c>
      <c r="G25" s="56">
        <v>0</v>
      </c>
      <c r="H25" s="64">
        <f t="shared" ref="H25" si="5">SUM(C25:G25)</f>
        <v>-199514</v>
      </c>
    </row>
    <row r="26" spans="2:19" ht="16.5" thickTop="1" thickBot="1" x14ac:dyDescent="0.25">
      <c r="B26" s="34" t="s">
        <v>236</v>
      </c>
      <c r="C26" s="53">
        <f>SUM(C24:C25)</f>
        <v>517754</v>
      </c>
      <c r="D26" s="53">
        <f>SUM(D24:D25)</f>
        <v>133333</v>
      </c>
      <c r="E26" s="53">
        <f>SUM(E24:E25)</f>
        <v>1528145</v>
      </c>
      <c r="F26" s="53">
        <f>SUM(F24:F25)</f>
        <v>7679</v>
      </c>
      <c r="G26" s="53">
        <f>SUM(G24:G25)</f>
        <v>361</v>
      </c>
      <c r="H26" s="62">
        <f t="shared" ref="H26:H29" si="6">SUM(C26:G26)</f>
        <v>2187272</v>
      </c>
    </row>
    <row r="27" spans="2:19" ht="16.5" thickTop="1" thickBot="1" x14ac:dyDescent="0.25">
      <c r="B27" s="123" t="s">
        <v>204</v>
      </c>
      <c r="C27" s="56">
        <v>0</v>
      </c>
      <c r="D27" s="56">
        <v>0</v>
      </c>
      <c r="E27" s="56">
        <v>30813</v>
      </c>
      <c r="F27" s="56">
        <v>0</v>
      </c>
      <c r="G27" s="56">
        <v>-3</v>
      </c>
      <c r="H27" s="64">
        <f t="shared" si="6"/>
        <v>30810</v>
      </c>
    </row>
    <row r="28" spans="2:19" ht="16.5" thickTop="1" thickBot="1" x14ac:dyDescent="0.25">
      <c r="B28" s="12" t="s">
        <v>85</v>
      </c>
      <c r="C28" s="56">
        <v>0</v>
      </c>
      <c r="D28" s="56">
        <v>0</v>
      </c>
      <c r="E28" s="56">
        <v>0</v>
      </c>
      <c r="F28" s="56">
        <v>-1396</v>
      </c>
      <c r="G28" s="56">
        <v>0</v>
      </c>
      <c r="H28" s="64">
        <f t="shared" si="6"/>
        <v>-1396</v>
      </c>
    </row>
    <row r="29" spans="2:19" ht="16.5" thickTop="1" thickBot="1" x14ac:dyDescent="0.25">
      <c r="B29" s="34" t="s">
        <v>87</v>
      </c>
      <c r="C29" s="53">
        <f>SUM(C27:C28)</f>
        <v>0</v>
      </c>
      <c r="D29" s="53">
        <f>SUM(D27:D28)</f>
        <v>0</v>
      </c>
      <c r="E29" s="53">
        <f>SUM(E27:E28)</f>
        <v>30813</v>
      </c>
      <c r="F29" s="53">
        <f>SUM(F27:F28)</f>
        <v>-1396</v>
      </c>
      <c r="G29" s="53">
        <f>SUM(G27:G28)</f>
        <v>-3</v>
      </c>
      <c r="H29" s="62">
        <f t="shared" si="6"/>
        <v>29414</v>
      </c>
    </row>
    <row r="30" spans="2:19" ht="16.5" thickTop="1" thickBot="1" x14ac:dyDescent="0.25">
      <c r="B30" s="34" t="s">
        <v>237</v>
      </c>
      <c r="C30" s="53">
        <f>C26+SUM(C29:C29)</f>
        <v>517754</v>
      </c>
      <c r="D30" s="53">
        <f>D26+SUM(D29:D29)</f>
        <v>133333</v>
      </c>
      <c r="E30" s="53">
        <f>E26+SUM(E29:E29)</f>
        <v>1558958</v>
      </c>
      <c r="F30" s="53">
        <f>F26+SUM(F29:F29)</f>
        <v>6283</v>
      </c>
      <c r="G30" s="53">
        <f>G26+SUM(G29:G29)</f>
        <v>358</v>
      </c>
      <c r="H30" s="62">
        <f t="shared" ref="H30" si="7">SUM(C30:G30)</f>
        <v>2216686</v>
      </c>
    </row>
    <row r="31" spans="2:19" ht="15.75" thickTop="1" x14ac:dyDescent="0.2"/>
    <row r="32" spans="2:19" x14ac:dyDescent="0.2">
      <c r="H32" s="103"/>
    </row>
  </sheetData>
  <mergeCells count="7">
    <mergeCell ref="B23:F23"/>
    <mergeCell ref="H4:H5"/>
    <mergeCell ref="B4:B5"/>
    <mergeCell ref="C4:F4"/>
    <mergeCell ref="B15:F15"/>
    <mergeCell ref="B6:F6"/>
    <mergeCell ref="G4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52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4" sqref="E4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5" width="10.875" style="2"/>
    <col min="6" max="6" width="10.875" style="2" customWidth="1"/>
    <col min="7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" x14ac:dyDescent="0.25">
      <c r="A3" s="9"/>
      <c r="B3" s="97" t="s">
        <v>82</v>
      </c>
    </row>
    <row r="4" spans="1:5" ht="45.75" customHeight="1" thickBot="1" x14ac:dyDescent="0.25">
      <c r="B4" s="96"/>
      <c r="C4" s="149" t="s">
        <v>233</v>
      </c>
      <c r="D4" s="149" t="s">
        <v>187</v>
      </c>
      <c r="E4" s="114"/>
    </row>
    <row r="5" spans="1:5" ht="16.5" thickTop="1" thickBot="1" x14ac:dyDescent="0.25">
      <c r="B5" s="51" t="s">
        <v>68</v>
      </c>
      <c r="C5" s="98"/>
      <c r="D5" s="98"/>
      <c r="E5" s="114"/>
    </row>
    <row r="6" spans="1:5" ht="16.5" thickTop="1" thickBot="1" x14ac:dyDescent="0.25">
      <c r="B6" s="52" t="s">
        <v>207</v>
      </c>
      <c r="C6" s="99">
        <f>'RZiS i spr. z całkowitych doch.'!C27</f>
        <v>42570</v>
      </c>
      <c r="D6" s="99">
        <f>'RZiS i spr. z całkowitych doch.'!D27</f>
        <v>-4941</v>
      </c>
      <c r="E6" s="122"/>
    </row>
    <row r="7" spans="1:5" ht="16.5" thickTop="1" thickBot="1" x14ac:dyDescent="0.25">
      <c r="B7" s="54" t="s">
        <v>69</v>
      </c>
      <c r="C7" s="100">
        <f t="shared" ref="C7:D7" si="0">SUM(C8:C19)</f>
        <v>41671</v>
      </c>
      <c r="D7" s="100">
        <f t="shared" si="0"/>
        <v>24590</v>
      </c>
      <c r="E7" s="122"/>
    </row>
    <row r="8" spans="1:5" ht="16.5" hidden="1" customHeight="1" thickTop="1" thickBot="1" x14ac:dyDescent="0.25">
      <c r="B8" s="55" t="s">
        <v>41</v>
      </c>
      <c r="C8" s="101">
        <v>0</v>
      </c>
      <c r="D8" s="101">
        <v>0</v>
      </c>
      <c r="E8" s="122"/>
    </row>
    <row r="9" spans="1:5" ht="16.5" thickTop="1" thickBot="1" x14ac:dyDescent="0.25">
      <c r="B9" s="55" t="s">
        <v>13</v>
      </c>
      <c r="C9" s="101">
        <v>53415</v>
      </c>
      <c r="D9" s="101">
        <v>41916</v>
      </c>
      <c r="E9" s="122"/>
    </row>
    <row r="10" spans="1:5" ht="16.5" thickTop="1" thickBot="1" x14ac:dyDescent="0.25">
      <c r="B10" s="55" t="s">
        <v>215</v>
      </c>
      <c r="C10" s="101">
        <v>-352</v>
      </c>
      <c r="D10" s="101">
        <v>-476</v>
      </c>
      <c r="E10" s="122"/>
    </row>
    <row r="11" spans="1:5" ht="16.5" thickTop="1" thickBot="1" x14ac:dyDescent="0.25">
      <c r="B11" s="55" t="s">
        <v>159</v>
      </c>
      <c r="C11" s="101">
        <v>7718</v>
      </c>
      <c r="D11" s="101">
        <v>3433</v>
      </c>
      <c r="E11" s="122"/>
    </row>
    <row r="12" spans="1:5" ht="16.5" thickTop="1" thickBot="1" x14ac:dyDescent="0.25">
      <c r="B12" s="55" t="s">
        <v>216</v>
      </c>
      <c r="C12" s="101">
        <v>-48151</v>
      </c>
      <c r="D12" s="101">
        <v>84</v>
      </c>
      <c r="E12" s="122"/>
    </row>
    <row r="13" spans="1:5" ht="16.5" thickTop="1" thickBot="1" x14ac:dyDescent="0.25">
      <c r="B13" s="55" t="s">
        <v>228</v>
      </c>
      <c r="C13" s="101">
        <v>8195</v>
      </c>
      <c r="D13" s="101">
        <v>-8907</v>
      </c>
      <c r="E13" s="122"/>
    </row>
    <row r="14" spans="1:5" ht="16.5" thickTop="1" thickBot="1" x14ac:dyDescent="0.25">
      <c r="B14" s="57" t="s">
        <v>227</v>
      </c>
      <c r="C14" s="101">
        <v>33833</v>
      </c>
      <c r="D14" s="101">
        <v>25632</v>
      </c>
      <c r="E14" s="122"/>
    </row>
    <row r="15" spans="1:5" ht="16.5" customHeight="1" thickTop="1" thickBot="1" x14ac:dyDescent="0.25">
      <c r="B15" s="57" t="s">
        <v>229</v>
      </c>
      <c r="C15" s="101">
        <v>-13519</v>
      </c>
      <c r="D15" s="101">
        <v>-37187</v>
      </c>
      <c r="E15" s="114"/>
    </row>
    <row r="16" spans="1:5" ht="16.5" thickTop="1" thickBot="1" x14ac:dyDescent="0.25">
      <c r="B16" s="55" t="s">
        <v>70</v>
      </c>
      <c r="C16" s="101">
        <v>-39</v>
      </c>
      <c r="D16" s="101">
        <v>-189</v>
      </c>
      <c r="E16" s="122"/>
    </row>
    <row r="17" spans="2:5" ht="16.5" thickTop="1" thickBot="1" x14ac:dyDescent="0.25">
      <c r="B17" s="55" t="s">
        <v>18</v>
      </c>
      <c r="C17" s="101">
        <v>-77</v>
      </c>
      <c r="D17" s="101">
        <v>103</v>
      </c>
      <c r="E17" s="122"/>
    </row>
    <row r="18" spans="2:5" ht="16.5" thickTop="1" thickBot="1" x14ac:dyDescent="0.25">
      <c r="B18" s="55" t="s">
        <v>19</v>
      </c>
      <c r="C18" s="101">
        <v>648</v>
      </c>
      <c r="D18" s="101">
        <v>181</v>
      </c>
      <c r="E18" s="122"/>
    </row>
    <row r="19" spans="2:5" ht="16.5" hidden="1" thickTop="1" thickBot="1" x14ac:dyDescent="0.25">
      <c r="B19" s="55" t="s">
        <v>20</v>
      </c>
      <c r="C19" s="101">
        <v>0</v>
      </c>
      <c r="D19" s="101">
        <v>0</v>
      </c>
      <c r="E19" s="122"/>
    </row>
    <row r="20" spans="2:5" ht="16.5" thickTop="1" thickBot="1" x14ac:dyDescent="0.25">
      <c r="B20" s="52" t="s">
        <v>71</v>
      </c>
      <c r="C20" s="99">
        <f t="shared" ref="C20:D20" si="1">SUM(C6:C7)</f>
        <v>84241</v>
      </c>
      <c r="D20" s="99">
        <f t="shared" si="1"/>
        <v>19649</v>
      </c>
      <c r="E20" s="122"/>
    </row>
    <row r="21" spans="2:5" ht="16.5" thickTop="1" thickBot="1" x14ac:dyDescent="0.25">
      <c r="B21" s="55" t="s">
        <v>72</v>
      </c>
      <c r="C21" s="101">
        <v>-14391</v>
      </c>
      <c r="D21" s="101">
        <v>-7418</v>
      </c>
      <c r="E21" s="122"/>
    </row>
    <row r="22" spans="2:5" ht="16.5" thickTop="1" thickBot="1" x14ac:dyDescent="0.25">
      <c r="B22" s="52" t="s">
        <v>73</v>
      </c>
      <c r="C22" s="99">
        <f t="shared" ref="C22" si="2">SUM(C20:C21)</f>
        <v>69850</v>
      </c>
      <c r="D22" s="99">
        <f t="shared" ref="D22" si="3">SUM(D20:D21)</f>
        <v>12231</v>
      </c>
      <c r="E22" s="122"/>
    </row>
    <row r="23" spans="2:5" ht="16.5" thickTop="1" thickBot="1" x14ac:dyDescent="0.25">
      <c r="B23" s="52" t="s">
        <v>74</v>
      </c>
      <c r="C23" s="101"/>
      <c r="D23" s="101"/>
      <c r="E23" s="114"/>
    </row>
    <row r="24" spans="2:5" ht="16.5" thickTop="1" thickBot="1" x14ac:dyDescent="0.25">
      <c r="B24" s="57" t="s">
        <v>180</v>
      </c>
      <c r="C24" s="101">
        <v>55672</v>
      </c>
      <c r="D24" s="101">
        <v>1864</v>
      </c>
      <c r="E24" s="122"/>
    </row>
    <row r="25" spans="2:5" ht="16.5" thickTop="1" thickBot="1" x14ac:dyDescent="0.25">
      <c r="B25" s="55" t="s">
        <v>75</v>
      </c>
      <c r="C25" s="101">
        <v>711</v>
      </c>
      <c r="D25" s="101">
        <v>313</v>
      </c>
      <c r="E25" s="122"/>
    </row>
    <row r="26" spans="2:5" ht="16.5" thickTop="1" thickBot="1" x14ac:dyDescent="0.25">
      <c r="B26" s="55" t="s">
        <v>21</v>
      </c>
      <c r="C26" s="101">
        <v>74</v>
      </c>
      <c r="D26" s="101">
        <v>5445</v>
      </c>
      <c r="E26" s="122"/>
    </row>
    <row r="27" spans="2:5" ht="16.5" hidden="1" thickTop="1" thickBot="1" x14ac:dyDescent="0.25">
      <c r="B27" s="55" t="s">
        <v>183</v>
      </c>
      <c r="C27" s="101">
        <v>0</v>
      </c>
      <c r="D27" s="101">
        <v>0</v>
      </c>
      <c r="E27" s="122"/>
    </row>
    <row r="28" spans="2:5" ht="16.5" thickTop="1" thickBot="1" x14ac:dyDescent="0.25">
      <c r="B28" s="55" t="s">
        <v>214</v>
      </c>
      <c r="C28" s="101">
        <v>-82583</v>
      </c>
      <c r="D28" s="101">
        <v>-56039</v>
      </c>
      <c r="E28" s="122"/>
    </row>
    <row r="29" spans="2:5" ht="16.5" hidden="1" thickTop="1" thickBot="1" x14ac:dyDescent="0.25">
      <c r="B29" s="55" t="s">
        <v>184</v>
      </c>
      <c r="C29" s="101">
        <v>0</v>
      </c>
      <c r="D29" s="101">
        <v>0</v>
      </c>
      <c r="E29" s="122"/>
    </row>
    <row r="30" spans="2:5" ht="16.5" hidden="1" thickTop="1" thickBot="1" x14ac:dyDescent="0.25">
      <c r="B30" s="55" t="s">
        <v>230</v>
      </c>
      <c r="C30" s="101">
        <v>0</v>
      </c>
      <c r="D30" s="101">
        <v>0</v>
      </c>
      <c r="E30" s="122"/>
    </row>
    <row r="31" spans="2:5" ht="16.5" hidden="1" thickTop="1" thickBot="1" x14ac:dyDescent="0.25">
      <c r="B31" s="55" t="s">
        <v>212</v>
      </c>
      <c r="C31" s="101">
        <v>0</v>
      </c>
      <c r="D31" s="101">
        <v>0</v>
      </c>
      <c r="E31" s="122"/>
    </row>
    <row r="32" spans="2:5" ht="16.5" hidden="1" thickTop="1" thickBot="1" x14ac:dyDescent="0.25">
      <c r="B32" s="55" t="s">
        <v>174</v>
      </c>
      <c r="C32" s="101">
        <v>0</v>
      </c>
      <c r="D32" s="101">
        <v>0</v>
      </c>
      <c r="E32" s="122"/>
    </row>
    <row r="33" spans="1:5" ht="16.5" thickTop="1" thickBot="1" x14ac:dyDescent="0.25">
      <c r="B33" s="52" t="s">
        <v>76</v>
      </c>
      <c r="C33" s="99">
        <f t="shared" ref="C33:D33" si="4">SUM(C24:C32)</f>
        <v>-26126</v>
      </c>
      <c r="D33" s="99">
        <f t="shared" si="4"/>
        <v>-48417</v>
      </c>
      <c r="E33" s="122"/>
    </row>
    <row r="34" spans="1:5" ht="16.5" thickTop="1" thickBot="1" x14ac:dyDescent="0.25">
      <c r="B34" s="52" t="s">
        <v>77</v>
      </c>
      <c r="C34" s="102"/>
      <c r="D34" s="102"/>
      <c r="E34" s="122"/>
    </row>
    <row r="35" spans="1:5" ht="16.5" thickTop="1" thickBot="1" x14ac:dyDescent="0.25">
      <c r="B35" s="55" t="s">
        <v>78</v>
      </c>
      <c r="C35" s="101">
        <v>0</v>
      </c>
      <c r="D35" s="101">
        <v>15642</v>
      </c>
      <c r="E35" s="122"/>
    </row>
    <row r="36" spans="1:5" ht="16.5" hidden="1" thickTop="1" thickBot="1" x14ac:dyDescent="0.25">
      <c r="B36" s="124" t="s">
        <v>181</v>
      </c>
      <c r="C36" s="101">
        <v>0</v>
      </c>
      <c r="D36" s="101">
        <v>0</v>
      </c>
      <c r="E36" s="122"/>
    </row>
    <row r="37" spans="1:5" ht="16.5" hidden="1" thickTop="1" thickBot="1" x14ac:dyDescent="0.25">
      <c r="A37" s="153"/>
      <c r="B37" s="124" t="s">
        <v>211</v>
      </c>
      <c r="C37" s="101">
        <v>0</v>
      </c>
      <c r="D37" s="101">
        <v>0</v>
      </c>
      <c r="E37" s="122"/>
    </row>
    <row r="38" spans="1:5" ht="16.5" hidden="1" thickTop="1" thickBot="1" x14ac:dyDescent="0.25">
      <c r="B38" s="57" t="s">
        <v>144</v>
      </c>
      <c r="C38" s="101">
        <v>0</v>
      </c>
      <c r="D38" s="101">
        <v>0</v>
      </c>
      <c r="E38" s="122"/>
    </row>
    <row r="39" spans="1:5" ht="16.5" thickTop="1" thickBot="1" x14ac:dyDescent="0.25">
      <c r="B39" s="57" t="s">
        <v>163</v>
      </c>
      <c r="C39" s="101">
        <v>0</v>
      </c>
      <c r="D39" s="101">
        <v>-159</v>
      </c>
      <c r="E39" s="122"/>
    </row>
    <row r="40" spans="1:5" ht="16.5" thickTop="1" thickBot="1" x14ac:dyDescent="0.25">
      <c r="B40" s="57" t="s">
        <v>175</v>
      </c>
      <c r="C40" s="101">
        <v>-2854</v>
      </c>
      <c r="D40" s="101">
        <v>-2884</v>
      </c>
      <c r="E40" s="122"/>
    </row>
    <row r="41" spans="1:5" ht="16.5" hidden="1" thickTop="1" thickBot="1" x14ac:dyDescent="0.25">
      <c r="B41" s="57" t="s">
        <v>211</v>
      </c>
      <c r="C41" s="101">
        <v>0</v>
      </c>
      <c r="D41" s="101">
        <v>0</v>
      </c>
      <c r="E41" s="122"/>
    </row>
    <row r="42" spans="1:5" ht="16.5" thickTop="1" thickBot="1" x14ac:dyDescent="0.25">
      <c r="B42" s="57" t="s">
        <v>239</v>
      </c>
      <c r="C42" s="101">
        <v>-7196</v>
      </c>
      <c r="D42" s="101">
        <v>0</v>
      </c>
      <c r="E42" s="122"/>
    </row>
    <row r="43" spans="1:5" ht="16.5" thickTop="1" thickBot="1" x14ac:dyDescent="0.25">
      <c r="B43" s="57" t="s">
        <v>240</v>
      </c>
      <c r="C43" s="101">
        <v>-13981</v>
      </c>
      <c r="D43" s="101">
        <v>0</v>
      </c>
      <c r="E43" s="122"/>
    </row>
    <row r="44" spans="1:5" ht="16.5" thickTop="1" thickBot="1" x14ac:dyDescent="0.25">
      <c r="B44" s="52" t="s">
        <v>79</v>
      </c>
      <c r="C44" s="99">
        <f>SUM(C34:C43)</f>
        <v>-24031</v>
      </c>
      <c r="D44" s="99">
        <f>SUM(D34:D43)</f>
        <v>12599</v>
      </c>
      <c r="E44" s="122"/>
    </row>
    <row r="45" spans="1:5" ht="16.5" thickTop="1" thickBot="1" x14ac:dyDescent="0.25">
      <c r="B45" s="52" t="s">
        <v>80</v>
      </c>
      <c r="C45" s="99">
        <f>C22+C33+C44</f>
        <v>19693</v>
      </c>
      <c r="D45" s="99">
        <f>D22+D33+D44</f>
        <v>-23587</v>
      </c>
      <c r="E45" s="122"/>
    </row>
    <row r="46" spans="1:5" ht="16.5" thickTop="1" thickBot="1" x14ac:dyDescent="0.25">
      <c r="B46" s="55" t="s">
        <v>135</v>
      </c>
      <c r="C46" s="101">
        <v>6</v>
      </c>
      <c r="D46" s="101">
        <v>1450</v>
      </c>
      <c r="E46" s="122"/>
    </row>
    <row r="47" spans="1:5" ht="16.5" thickTop="1" thickBot="1" x14ac:dyDescent="0.25">
      <c r="B47" s="52" t="s">
        <v>23</v>
      </c>
      <c r="C47" s="99">
        <f>'Spr. z sytuacji finansowej'!D25</f>
        <v>537834</v>
      </c>
      <c r="D47" s="99">
        <v>214844</v>
      </c>
      <c r="E47" s="122"/>
    </row>
    <row r="48" spans="1:5" ht="16.5" thickTop="1" thickBot="1" x14ac:dyDescent="0.25">
      <c r="B48" s="52" t="s">
        <v>81</v>
      </c>
      <c r="C48" s="99">
        <f t="shared" ref="C48:D48" si="5">SUM(C45:C47)</f>
        <v>557533</v>
      </c>
      <c r="D48" s="99">
        <f t="shared" si="5"/>
        <v>192707</v>
      </c>
      <c r="E48" s="122"/>
    </row>
    <row r="49" spans="2:5" ht="15.75" thickTop="1" x14ac:dyDescent="0.2">
      <c r="C49" s="103"/>
      <c r="D49" s="103"/>
      <c r="E49" s="114"/>
    </row>
    <row r="50" spans="2:5" x14ac:dyDescent="0.2">
      <c r="C50" s="168"/>
      <c r="D50" s="168"/>
      <c r="E50" s="114"/>
    </row>
    <row r="51" spans="2:5" ht="15.75" thickBot="1" x14ac:dyDescent="0.25">
      <c r="B51" s="55"/>
      <c r="E51" s="114"/>
    </row>
    <row r="52" spans="2:5" ht="15.75" thickTop="1" x14ac:dyDescent="0.2"/>
  </sheetData>
  <phoneticPr fontId="19" type="noConversion"/>
  <hyperlinks>
    <hyperlink ref="A1" location="'Spis treści'!A1" display="Spis treści"/>
  </hyperlinks>
  <pageMargins left="0.35433070866141736" right="0.35433070866141736" top="0.98425196850393704" bottom="0.98425196850393704" header="0.51181102362204722" footer="0.51181102362204722"/>
  <pageSetup paperSize="9" scale="80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F38"/>
  <sheetViews>
    <sheetView zoomScaleNormal="100" workbookViewId="0">
      <pane xSplit="2" topLeftCell="C1" activePane="topRight" state="frozen"/>
      <selection pane="topRight" activeCell="F4" sqref="F4:F5"/>
    </sheetView>
  </sheetViews>
  <sheetFormatPr defaultColWidth="10.875" defaultRowHeight="12" x14ac:dyDescent="0.2"/>
  <cols>
    <col min="1" max="1" width="5" style="28" customWidth="1"/>
    <col min="2" max="2" width="55.25" style="23" customWidth="1"/>
    <col min="3" max="5" width="15.125" style="28" customWidth="1"/>
    <col min="6" max="6" width="17.625" style="28" customWidth="1"/>
    <col min="7" max="16384" width="10.875" style="28"/>
  </cols>
  <sheetData>
    <row r="1" spans="1:6" ht="15" x14ac:dyDescent="0.2">
      <c r="A1" s="104" t="s">
        <v>8</v>
      </c>
    </row>
    <row r="2" spans="1:6" x14ac:dyDescent="0.2">
      <c r="A2" s="105"/>
    </row>
    <row r="3" spans="1:6" ht="18.75" thickBot="1" x14ac:dyDescent="0.25">
      <c r="A3" s="105"/>
      <c r="B3" s="15" t="s">
        <v>89</v>
      </c>
    </row>
    <row r="4" spans="1:6" ht="16.5" customHeight="1" thickTop="1" thickBot="1" x14ac:dyDescent="0.25">
      <c r="B4" s="178"/>
      <c r="C4" s="181" t="s">
        <v>89</v>
      </c>
      <c r="D4" s="192"/>
      <c r="E4" s="193" t="s">
        <v>92</v>
      </c>
      <c r="F4" s="195" t="s">
        <v>241</v>
      </c>
    </row>
    <row r="5" spans="1:6" ht="36" customHeight="1" thickTop="1" thickBot="1" x14ac:dyDescent="0.25">
      <c r="B5" s="179"/>
      <c r="C5" s="145" t="s">
        <v>90</v>
      </c>
      <c r="D5" s="145" t="s">
        <v>91</v>
      </c>
      <c r="E5" s="194"/>
      <c r="F5" s="196"/>
    </row>
    <row r="6" spans="1:6" ht="16.5" customHeight="1" thickTop="1" x14ac:dyDescent="0.2">
      <c r="B6" s="84" t="s">
        <v>139</v>
      </c>
      <c r="C6" s="85">
        <v>204375</v>
      </c>
      <c r="D6" s="85">
        <v>61940</v>
      </c>
      <c r="E6" s="85">
        <v>11509</v>
      </c>
      <c r="F6" s="85">
        <f>SUM(C6:E6)</f>
        <v>277824</v>
      </c>
    </row>
    <row r="7" spans="1:6" ht="16.5" customHeight="1" thickBot="1" x14ac:dyDescent="0.25">
      <c r="B7" s="79" t="s">
        <v>94</v>
      </c>
      <c r="C7" s="75">
        <v>204375</v>
      </c>
      <c r="D7" s="75">
        <v>61940</v>
      </c>
      <c r="E7" s="75">
        <v>11509</v>
      </c>
      <c r="F7" s="75">
        <f t="shared" ref="F7:F17" si="0">SUM(C7:E7)</f>
        <v>277824</v>
      </c>
    </row>
    <row r="8" spans="1:6" ht="16.5" customHeight="1" thickTop="1" thickBot="1" x14ac:dyDescent="0.25">
      <c r="B8" s="76" t="s">
        <v>95</v>
      </c>
      <c r="C8" s="71">
        <v>57704</v>
      </c>
      <c r="D8" s="71">
        <v>21507</v>
      </c>
      <c r="E8" s="71">
        <v>-19693</v>
      </c>
      <c r="F8" s="71">
        <f t="shared" si="0"/>
        <v>59518</v>
      </c>
    </row>
    <row r="9" spans="1:6" ht="16.5" customHeight="1" thickTop="1" thickBot="1" x14ac:dyDescent="0.25">
      <c r="B9" s="76" t="s">
        <v>37</v>
      </c>
      <c r="C9" s="71">
        <v>55796</v>
      </c>
      <c r="D9" s="71">
        <v>21426</v>
      </c>
      <c r="E9" s="71">
        <v>-20304</v>
      </c>
      <c r="F9" s="71">
        <f t="shared" si="0"/>
        <v>56918</v>
      </c>
    </row>
    <row r="10" spans="1:6" ht="16.5" customHeight="1" thickTop="1" thickBot="1" x14ac:dyDescent="0.25">
      <c r="B10" s="79" t="s">
        <v>13</v>
      </c>
      <c r="C10" s="75">
        <v>-38203</v>
      </c>
      <c r="D10" s="75">
        <v>-13907</v>
      </c>
      <c r="E10" s="75">
        <v>-1305</v>
      </c>
      <c r="F10" s="75">
        <f t="shared" si="0"/>
        <v>-53415</v>
      </c>
    </row>
    <row r="11" spans="1:6" ht="16.5" customHeight="1" thickTop="1" thickBot="1" x14ac:dyDescent="0.25">
      <c r="B11" s="76" t="s">
        <v>96</v>
      </c>
      <c r="C11" s="71">
        <f>SUM(C9:C10)</f>
        <v>17593</v>
      </c>
      <c r="D11" s="71">
        <f>SUM(D9:D10)</f>
        <v>7519</v>
      </c>
      <c r="E11" s="71">
        <f>SUM(E9:E10)</f>
        <v>-21609</v>
      </c>
      <c r="F11" s="71">
        <f t="shared" si="0"/>
        <v>3503</v>
      </c>
    </row>
    <row r="12" spans="1:6" ht="16.5" customHeight="1" thickTop="1" thickBot="1" x14ac:dyDescent="0.25">
      <c r="B12" s="79" t="s">
        <v>97</v>
      </c>
      <c r="C12" s="75">
        <v>0</v>
      </c>
      <c r="D12" s="75">
        <v>0</v>
      </c>
      <c r="E12" s="75">
        <v>47557</v>
      </c>
      <c r="F12" s="75">
        <f t="shared" si="0"/>
        <v>47557</v>
      </c>
    </row>
    <row r="13" spans="1:6" ht="16.5" customHeight="1" thickTop="1" thickBot="1" x14ac:dyDescent="0.25">
      <c r="B13" s="76" t="s">
        <v>98</v>
      </c>
      <c r="C13" s="71">
        <f>SUM(C11:C12)</f>
        <v>17593</v>
      </c>
      <c r="D13" s="71">
        <f>SUM(D11:D12)</f>
        <v>7519</v>
      </c>
      <c r="E13" s="71">
        <f>SUM(E11:E12)</f>
        <v>25948</v>
      </c>
      <c r="F13" s="71">
        <f t="shared" si="0"/>
        <v>51060</v>
      </c>
    </row>
    <row r="14" spans="1:6" ht="13.5" hidden="1" customHeight="1" thickTop="1" thickBot="1" x14ac:dyDescent="0.25">
      <c r="B14" s="79" t="s">
        <v>41</v>
      </c>
      <c r="C14" s="75"/>
      <c r="D14" s="75"/>
      <c r="E14" s="75"/>
      <c r="F14" s="75">
        <f t="shared" si="0"/>
        <v>0</v>
      </c>
    </row>
    <row r="15" spans="1:6" ht="16.5" customHeight="1" thickTop="1" thickBot="1" x14ac:dyDescent="0.25">
      <c r="B15" s="79" t="s">
        <v>217</v>
      </c>
      <c r="C15" s="75">
        <v>-3317</v>
      </c>
      <c r="D15" s="75">
        <v>-1591</v>
      </c>
      <c r="E15" s="75">
        <v>-3582</v>
      </c>
      <c r="F15" s="75">
        <f t="shared" si="0"/>
        <v>-8490</v>
      </c>
    </row>
    <row r="16" spans="1:6" ht="16.5" customHeight="1" thickTop="1" thickBot="1" x14ac:dyDescent="0.25">
      <c r="B16" s="79" t="s">
        <v>7</v>
      </c>
      <c r="C16" s="75">
        <v>0</v>
      </c>
      <c r="D16" s="75">
        <v>0</v>
      </c>
      <c r="E16" s="75">
        <v>-11760</v>
      </c>
      <c r="F16" s="75">
        <f t="shared" si="0"/>
        <v>-11760</v>
      </c>
    </row>
    <row r="17" spans="2:6" ht="16.5" customHeight="1" thickTop="1" thickBot="1" x14ac:dyDescent="0.25">
      <c r="B17" s="76" t="s">
        <v>10</v>
      </c>
      <c r="C17" s="71">
        <f>SUM(C13:C16)</f>
        <v>14276</v>
      </c>
      <c r="D17" s="71">
        <f>SUM(D13:D16)</f>
        <v>5928</v>
      </c>
      <c r="E17" s="71">
        <f>SUM(E13:E16)</f>
        <v>10606</v>
      </c>
      <c r="F17" s="71">
        <f t="shared" si="0"/>
        <v>30810</v>
      </c>
    </row>
    <row r="18" spans="2:6" ht="13.5" thickTop="1" thickBot="1" x14ac:dyDescent="0.25">
      <c r="B18" s="80"/>
      <c r="C18" s="86"/>
      <c r="D18" s="86"/>
      <c r="E18" s="86"/>
      <c r="F18" s="86"/>
    </row>
    <row r="19" spans="2:6" ht="16.5" customHeight="1" thickTop="1" thickBot="1" x14ac:dyDescent="0.25">
      <c r="B19" s="79" t="s">
        <v>99</v>
      </c>
      <c r="C19" s="75">
        <v>33271</v>
      </c>
      <c r="D19" s="75">
        <v>4777</v>
      </c>
      <c r="E19" s="75">
        <v>508</v>
      </c>
      <c r="F19" s="87">
        <f t="shared" ref="F19" si="1">SUM(C19:E19)</f>
        <v>38556</v>
      </c>
    </row>
    <row r="20" spans="2:6" ht="12.75" thickTop="1" x14ac:dyDescent="0.2">
      <c r="B20" s="88"/>
    </row>
    <row r="21" spans="2:6" ht="12.75" thickBot="1" x14ac:dyDescent="0.25">
      <c r="B21" s="88"/>
    </row>
    <row r="22" spans="2:6" ht="17.100000000000001" customHeight="1" thickTop="1" thickBot="1" x14ac:dyDescent="0.25">
      <c r="B22" s="178"/>
      <c r="C22" s="181" t="s">
        <v>89</v>
      </c>
      <c r="D22" s="192"/>
      <c r="E22" s="193" t="s">
        <v>92</v>
      </c>
      <c r="F22" s="195" t="s">
        <v>188</v>
      </c>
    </row>
    <row r="23" spans="2:6" ht="38.25" customHeight="1" thickTop="1" thickBot="1" x14ac:dyDescent="0.25">
      <c r="B23" s="179"/>
      <c r="C23" s="145" t="s">
        <v>90</v>
      </c>
      <c r="D23" s="145" t="s">
        <v>91</v>
      </c>
      <c r="E23" s="194"/>
      <c r="F23" s="196"/>
    </row>
    <row r="24" spans="2:6" ht="16.5" customHeight="1" thickTop="1" x14ac:dyDescent="0.2">
      <c r="B24" s="84" t="s">
        <v>93</v>
      </c>
      <c r="C24" s="85">
        <f>C25</f>
        <v>205383</v>
      </c>
      <c r="D24" s="85">
        <f>D25</f>
        <v>57489</v>
      </c>
      <c r="E24" s="85">
        <f>E25</f>
        <v>8593</v>
      </c>
      <c r="F24" s="85">
        <f>SUM(C24:E24)</f>
        <v>271465</v>
      </c>
    </row>
    <row r="25" spans="2:6" ht="16.5" customHeight="1" thickBot="1" x14ac:dyDescent="0.25">
      <c r="B25" s="79" t="s">
        <v>94</v>
      </c>
      <c r="C25" s="75">
        <v>205383</v>
      </c>
      <c r="D25" s="75">
        <v>57489</v>
      </c>
      <c r="E25" s="75">
        <v>8593</v>
      </c>
      <c r="F25" s="75">
        <f t="shared" ref="F25:F35" si="2">SUM(C25:E25)</f>
        <v>271465</v>
      </c>
    </row>
    <row r="26" spans="2:6" ht="16.5" customHeight="1" thickTop="1" thickBot="1" x14ac:dyDescent="0.25">
      <c r="B26" s="76" t="s">
        <v>95</v>
      </c>
      <c r="C26" s="71">
        <v>53959</v>
      </c>
      <c r="D26" s="71">
        <v>20277</v>
      </c>
      <c r="E26" s="71">
        <v>-20528</v>
      </c>
      <c r="F26" s="71">
        <f t="shared" si="2"/>
        <v>53708</v>
      </c>
    </row>
    <row r="27" spans="2:6" ht="16.5" customHeight="1" thickTop="1" thickBot="1" x14ac:dyDescent="0.25">
      <c r="B27" s="76" t="s">
        <v>37</v>
      </c>
      <c r="C27" s="71">
        <v>43211</v>
      </c>
      <c r="D27" s="71">
        <v>18094</v>
      </c>
      <c r="E27" s="71">
        <v>-20918</v>
      </c>
      <c r="F27" s="71">
        <f t="shared" si="2"/>
        <v>40387</v>
      </c>
    </row>
    <row r="28" spans="2:6" ht="16.5" customHeight="1" thickTop="1" thickBot="1" x14ac:dyDescent="0.25">
      <c r="B28" s="79" t="s">
        <v>13</v>
      </c>
      <c r="C28" s="75">
        <v>-30681</v>
      </c>
      <c r="D28" s="75">
        <v>-10080</v>
      </c>
      <c r="E28" s="26">
        <v>-1155</v>
      </c>
      <c r="F28" s="75">
        <f t="shared" si="2"/>
        <v>-41916</v>
      </c>
    </row>
    <row r="29" spans="2:6" ht="16.5" customHeight="1" thickTop="1" thickBot="1" x14ac:dyDescent="0.25">
      <c r="B29" s="76" t="s">
        <v>96</v>
      </c>
      <c r="C29" s="71">
        <f>SUM(C27:C28)</f>
        <v>12530</v>
      </c>
      <c r="D29" s="71">
        <f>SUM(D27:D28)</f>
        <v>8014</v>
      </c>
      <c r="E29" s="71">
        <f>SUM(E27:E28)</f>
        <v>-22073</v>
      </c>
      <c r="F29" s="71">
        <f t="shared" si="2"/>
        <v>-1529</v>
      </c>
    </row>
    <row r="30" spans="2:6" ht="16.5" customHeight="1" thickTop="1" thickBot="1" x14ac:dyDescent="0.25">
      <c r="B30" s="79" t="s">
        <v>97</v>
      </c>
      <c r="C30" s="75">
        <v>0</v>
      </c>
      <c r="D30" s="75">
        <v>0</v>
      </c>
      <c r="E30" s="75">
        <v>141</v>
      </c>
      <c r="F30" s="75">
        <f t="shared" si="2"/>
        <v>141</v>
      </c>
    </row>
    <row r="31" spans="2:6" ht="17.25" customHeight="1" thickTop="1" thickBot="1" x14ac:dyDescent="0.25">
      <c r="B31" s="76" t="s">
        <v>98</v>
      </c>
      <c r="C31" s="71">
        <f>SUM(C29:C30)</f>
        <v>12530</v>
      </c>
      <c r="D31" s="71">
        <f>SUM(D29:D30)</f>
        <v>8014</v>
      </c>
      <c r="E31" s="71">
        <f>SUM(E29:E30)</f>
        <v>-21932</v>
      </c>
      <c r="F31" s="71">
        <f t="shared" si="2"/>
        <v>-1388</v>
      </c>
    </row>
    <row r="32" spans="2:6" ht="17.25" hidden="1" customHeight="1" thickTop="1" thickBot="1" x14ac:dyDescent="0.25">
      <c r="B32" s="79" t="s">
        <v>41</v>
      </c>
      <c r="C32" s="75"/>
      <c r="D32" s="75"/>
      <c r="E32" s="75"/>
      <c r="F32" s="75">
        <f t="shared" si="2"/>
        <v>0</v>
      </c>
    </row>
    <row r="33" spans="2:6" ht="17.25" customHeight="1" thickTop="1" thickBot="1" x14ac:dyDescent="0.25">
      <c r="B33" s="79" t="s">
        <v>217</v>
      </c>
      <c r="C33" s="75">
        <v>-236</v>
      </c>
      <c r="D33" s="75">
        <v>-167</v>
      </c>
      <c r="E33" s="75">
        <v>-3150</v>
      </c>
      <c r="F33" s="75">
        <f t="shared" si="2"/>
        <v>-3553</v>
      </c>
    </row>
    <row r="34" spans="2:6" ht="16.5" customHeight="1" thickTop="1" thickBot="1" x14ac:dyDescent="0.25">
      <c r="B34" s="79" t="s">
        <v>7</v>
      </c>
      <c r="C34" s="75">
        <v>0</v>
      </c>
      <c r="D34" s="75">
        <v>0</v>
      </c>
      <c r="E34" s="75">
        <v>553</v>
      </c>
      <c r="F34" s="75">
        <f t="shared" si="2"/>
        <v>553</v>
      </c>
    </row>
    <row r="35" spans="2:6" ht="16.5" customHeight="1" thickTop="1" thickBot="1" x14ac:dyDescent="0.25">
      <c r="B35" s="76" t="s">
        <v>10</v>
      </c>
      <c r="C35" s="71">
        <f>SUM(C31:C34)</f>
        <v>12294</v>
      </c>
      <c r="D35" s="71">
        <f>SUM(D31:D34)</f>
        <v>7847</v>
      </c>
      <c r="E35" s="71">
        <f>SUM(E31:E34)</f>
        <v>-24529</v>
      </c>
      <c r="F35" s="71">
        <f t="shared" si="2"/>
        <v>-4388</v>
      </c>
    </row>
    <row r="36" spans="2:6" ht="13.5" thickTop="1" thickBot="1" x14ac:dyDescent="0.25">
      <c r="B36" s="79"/>
      <c r="C36" s="86"/>
      <c r="D36" s="86"/>
      <c r="E36" s="86"/>
      <c r="F36" s="86"/>
    </row>
    <row r="37" spans="2:6" ht="16.5" customHeight="1" thickTop="1" thickBot="1" x14ac:dyDescent="0.25">
      <c r="B37" s="79" t="s">
        <v>99</v>
      </c>
      <c r="C37" s="87">
        <v>23024</v>
      </c>
      <c r="D37" s="87">
        <v>17199</v>
      </c>
      <c r="E37" s="87">
        <v>523</v>
      </c>
      <c r="F37" s="87">
        <f t="shared" ref="F37" si="3">SUM(C37:E37)</f>
        <v>40746</v>
      </c>
    </row>
    <row r="38" spans="2:6" ht="12.75" thickTop="1" x14ac:dyDescent="0.2"/>
  </sheetData>
  <mergeCells count="8">
    <mergeCell ref="B22:B23"/>
    <mergeCell ref="B4:B5"/>
    <mergeCell ref="C4:D4"/>
    <mergeCell ref="E4:E5"/>
    <mergeCell ref="F4:F5"/>
    <mergeCell ref="C22:D22"/>
    <mergeCell ref="E22:E23"/>
    <mergeCell ref="F22:F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25"/>
  <sheetViews>
    <sheetView showGridLines="0" zoomScaleNormal="100" workbookViewId="0">
      <selection activeCell="A23" sqref="A23"/>
    </sheetView>
  </sheetViews>
  <sheetFormatPr defaultRowHeight="15.75" x14ac:dyDescent="0.25"/>
  <cols>
    <col min="1" max="1" width="5" style="28" customWidth="1"/>
    <col min="2" max="2" width="55.25" style="23" customWidth="1"/>
    <col min="3" max="6" width="13.125" style="28" customWidth="1"/>
    <col min="7" max="7" width="15.125" style="28" customWidth="1"/>
    <col min="8" max="8" width="17.625" style="28" customWidth="1"/>
  </cols>
  <sheetData>
    <row r="1" spans="1:8" x14ac:dyDescent="0.25">
      <c r="A1" s="104" t="s">
        <v>8</v>
      </c>
    </row>
    <row r="2" spans="1:8" x14ac:dyDescent="0.25">
      <c r="A2" s="105"/>
    </row>
    <row r="3" spans="1:8" ht="18.75" thickBot="1" x14ac:dyDescent="0.3">
      <c r="A3" s="105"/>
      <c r="B3" s="15" t="s">
        <v>176</v>
      </c>
    </row>
    <row r="4" spans="1:8" ht="17.25" customHeight="1" thickTop="1" thickBot="1" x14ac:dyDescent="0.3">
      <c r="B4" s="178"/>
      <c r="C4" s="181" t="s">
        <v>176</v>
      </c>
      <c r="D4" s="181"/>
      <c r="E4" s="181"/>
      <c r="F4" s="192"/>
      <c r="G4" s="193" t="s">
        <v>177</v>
      </c>
      <c r="H4" s="195" t="s">
        <v>241</v>
      </c>
    </row>
    <row r="5" spans="1:8" ht="30" customHeight="1" thickTop="1" thickBot="1" x14ac:dyDescent="0.3">
      <c r="B5" s="179"/>
      <c r="C5" s="145" t="s">
        <v>100</v>
      </c>
      <c r="D5" s="145" t="s">
        <v>101</v>
      </c>
      <c r="E5" s="145" t="s">
        <v>102</v>
      </c>
      <c r="F5" s="145" t="s">
        <v>103</v>
      </c>
      <c r="G5" s="194"/>
      <c r="H5" s="196"/>
    </row>
    <row r="6" spans="1:8" ht="16.5" thickTop="1" x14ac:dyDescent="0.25">
      <c r="B6" s="84" t="s">
        <v>139</v>
      </c>
      <c r="C6" s="85">
        <v>187119</v>
      </c>
      <c r="D6" s="85">
        <v>49568</v>
      </c>
      <c r="E6" s="85">
        <v>20197</v>
      </c>
      <c r="F6" s="85">
        <v>22091</v>
      </c>
      <c r="G6" s="85">
        <v>-1151</v>
      </c>
      <c r="H6" s="85">
        <f t="shared" ref="H6:H13" si="0">SUM(C6:G6)</f>
        <v>277824</v>
      </c>
    </row>
    <row r="7" spans="1:8" ht="16.5" thickBot="1" x14ac:dyDescent="0.3">
      <c r="B7" s="79" t="s">
        <v>94</v>
      </c>
      <c r="C7" s="75">
        <v>186608</v>
      </c>
      <c r="D7" s="75">
        <v>49568</v>
      </c>
      <c r="E7" s="75">
        <v>20197</v>
      </c>
      <c r="F7" s="75">
        <v>21451</v>
      </c>
      <c r="G7" s="75">
        <v>0</v>
      </c>
      <c r="H7" s="75">
        <f t="shared" si="0"/>
        <v>277824</v>
      </c>
    </row>
    <row r="8" spans="1:8" ht="17.25" thickTop="1" thickBot="1" x14ac:dyDescent="0.3">
      <c r="B8" s="79" t="s">
        <v>213</v>
      </c>
      <c r="C8" s="75">
        <v>511</v>
      </c>
      <c r="D8" s="75">
        <v>0</v>
      </c>
      <c r="E8" s="75">
        <v>0</v>
      </c>
      <c r="F8" s="75">
        <v>640</v>
      </c>
      <c r="G8" s="75">
        <v>-1151</v>
      </c>
      <c r="H8" s="75">
        <f t="shared" si="0"/>
        <v>0</v>
      </c>
    </row>
    <row r="9" spans="1:8" ht="17.25" thickTop="1" thickBot="1" x14ac:dyDescent="0.3">
      <c r="B9" s="76" t="s">
        <v>95</v>
      </c>
      <c r="C9" s="71">
        <v>38652</v>
      </c>
      <c r="D9" s="71">
        <v>10411</v>
      </c>
      <c r="E9" s="71">
        <v>4664</v>
      </c>
      <c r="F9" s="71">
        <v>5759</v>
      </c>
      <c r="G9" s="71">
        <v>32</v>
      </c>
      <c r="H9" s="71">
        <f t="shared" si="0"/>
        <v>59518</v>
      </c>
    </row>
    <row r="10" spans="1:8" ht="17.25" thickTop="1" thickBot="1" x14ac:dyDescent="0.3">
      <c r="B10" s="76" t="s">
        <v>37</v>
      </c>
      <c r="C10" s="71">
        <v>38652</v>
      </c>
      <c r="D10" s="71">
        <v>10318</v>
      </c>
      <c r="E10" s="71">
        <v>4396</v>
      </c>
      <c r="F10" s="71">
        <v>3520</v>
      </c>
      <c r="G10" s="71">
        <v>32</v>
      </c>
      <c r="H10" s="71">
        <f t="shared" si="0"/>
        <v>56918</v>
      </c>
    </row>
    <row r="11" spans="1:8" ht="17.25" thickTop="1" thickBot="1" x14ac:dyDescent="0.3">
      <c r="B11" s="79" t="s">
        <v>13</v>
      </c>
      <c r="C11" s="75">
        <v>-33011</v>
      </c>
      <c r="D11" s="75">
        <v>-11028</v>
      </c>
      <c r="E11" s="75">
        <v>-6033</v>
      </c>
      <c r="F11" s="75">
        <v>-3343</v>
      </c>
      <c r="G11" s="75">
        <v>0</v>
      </c>
      <c r="H11" s="75">
        <f t="shared" si="0"/>
        <v>-53415</v>
      </c>
    </row>
    <row r="12" spans="1:8" ht="17.25" thickTop="1" thickBot="1" x14ac:dyDescent="0.3">
      <c r="B12" s="76" t="s">
        <v>96</v>
      </c>
      <c r="C12" s="71">
        <f>SUM(C10:C11)</f>
        <v>5641</v>
      </c>
      <c r="D12" s="71">
        <f>SUM(D10:D11)</f>
        <v>-710</v>
      </c>
      <c r="E12" s="71">
        <f>SUM(E10:E11)</f>
        <v>-1637</v>
      </c>
      <c r="F12" s="71">
        <f>SUM(F10:F11)</f>
        <v>177</v>
      </c>
      <c r="G12" s="71">
        <f>SUM(G10:G11)</f>
        <v>32</v>
      </c>
      <c r="H12" s="71">
        <f t="shared" si="0"/>
        <v>3503</v>
      </c>
    </row>
    <row r="13" spans="1:8" ht="17.25" thickTop="1" thickBot="1" x14ac:dyDescent="0.3">
      <c r="B13" s="79" t="s">
        <v>99</v>
      </c>
      <c r="C13" s="144">
        <v>19895</v>
      </c>
      <c r="D13" s="144">
        <v>14663</v>
      </c>
      <c r="E13" s="144">
        <v>128</v>
      </c>
      <c r="F13" s="144">
        <v>3870</v>
      </c>
      <c r="G13" s="144">
        <v>0</v>
      </c>
      <c r="H13" s="144">
        <f t="shared" si="0"/>
        <v>38556</v>
      </c>
    </row>
    <row r="14" spans="1:8" ht="17.25" thickTop="1" thickBot="1" x14ac:dyDescent="0.3">
      <c r="B14" s="88"/>
    </row>
    <row r="15" spans="1:8" ht="17.25" customHeight="1" thickTop="1" thickBot="1" x14ac:dyDescent="0.3">
      <c r="B15" s="178"/>
      <c r="C15" s="181" t="s">
        <v>176</v>
      </c>
      <c r="D15" s="181"/>
      <c r="E15" s="181"/>
      <c r="F15" s="192"/>
      <c r="G15" s="193" t="s">
        <v>177</v>
      </c>
      <c r="H15" s="195" t="s">
        <v>188</v>
      </c>
    </row>
    <row r="16" spans="1:8" ht="34.5" customHeight="1" thickTop="1" thickBot="1" x14ac:dyDescent="0.3">
      <c r="B16" s="179"/>
      <c r="C16" s="145" t="s">
        <v>100</v>
      </c>
      <c r="D16" s="145" t="s">
        <v>101</v>
      </c>
      <c r="E16" s="145" t="s">
        <v>102</v>
      </c>
      <c r="F16" s="145" t="s">
        <v>103</v>
      </c>
      <c r="G16" s="194"/>
      <c r="H16" s="196"/>
    </row>
    <row r="17" spans="2:8" ht="16.5" thickTop="1" x14ac:dyDescent="0.25">
      <c r="B17" s="84" t="s">
        <v>93</v>
      </c>
      <c r="C17" s="85">
        <f>SUM(C18:C19)</f>
        <v>171925</v>
      </c>
      <c r="D17" s="85">
        <f t="shared" ref="D17:G17" si="1">SUM(D18:D19)</f>
        <v>60280</v>
      </c>
      <c r="E17" s="85">
        <f t="shared" si="1"/>
        <v>20261</v>
      </c>
      <c r="F17" s="85">
        <f t="shared" si="1"/>
        <v>19215</v>
      </c>
      <c r="G17" s="85">
        <f t="shared" si="1"/>
        <v>-216</v>
      </c>
      <c r="H17" s="85">
        <f t="shared" ref="H17:H22" si="2">SUM(C17:G17)</f>
        <v>271465</v>
      </c>
    </row>
    <row r="18" spans="2:8" ht="16.5" thickBot="1" x14ac:dyDescent="0.3">
      <c r="B18" s="79" t="s">
        <v>94</v>
      </c>
      <c r="C18" s="75">
        <v>171709</v>
      </c>
      <c r="D18" s="75">
        <v>60280</v>
      </c>
      <c r="E18" s="75">
        <v>20261</v>
      </c>
      <c r="F18" s="75">
        <v>19215</v>
      </c>
      <c r="G18" s="75">
        <v>0</v>
      </c>
      <c r="H18" s="75">
        <f t="shared" si="2"/>
        <v>271465</v>
      </c>
    </row>
    <row r="19" spans="2:8" ht="17.25" thickTop="1" thickBot="1" x14ac:dyDescent="0.3">
      <c r="B19" s="79" t="s">
        <v>178</v>
      </c>
      <c r="C19" s="75">
        <v>216</v>
      </c>
      <c r="D19" s="75">
        <v>0</v>
      </c>
      <c r="E19" s="75">
        <v>0</v>
      </c>
      <c r="F19" s="75">
        <v>0</v>
      </c>
      <c r="G19" s="75">
        <v>-216</v>
      </c>
      <c r="H19" s="75">
        <f t="shared" si="2"/>
        <v>0</v>
      </c>
    </row>
    <row r="20" spans="2:8" ht="17.25" thickTop="1" thickBot="1" x14ac:dyDescent="0.3">
      <c r="B20" s="76" t="s">
        <v>95</v>
      </c>
      <c r="C20" s="71">
        <v>30246</v>
      </c>
      <c r="D20" s="71">
        <v>12495</v>
      </c>
      <c r="E20" s="71">
        <v>4827</v>
      </c>
      <c r="F20" s="71">
        <v>6142</v>
      </c>
      <c r="G20" s="71">
        <v>-2</v>
      </c>
      <c r="H20" s="71">
        <f t="shared" si="2"/>
        <v>53708</v>
      </c>
    </row>
    <row r="21" spans="2:8" ht="17.25" thickTop="1" thickBot="1" x14ac:dyDescent="0.3">
      <c r="B21" s="76" t="s">
        <v>37</v>
      </c>
      <c r="C21" s="71">
        <v>28387</v>
      </c>
      <c r="D21" s="71">
        <v>8444</v>
      </c>
      <c r="E21" s="71">
        <v>1418</v>
      </c>
      <c r="F21" s="71">
        <v>2140</v>
      </c>
      <c r="G21" s="71">
        <v>-2</v>
      </c>
      <c r="H21" s="71">
        <f t="shared" si="2"/>
        <v>40387</v>
      </c>
    </row>
    <row r="22" spans="2:8" ht="17.25" thickTop="1" thickBot="1" x14ac:dyDescent="0.3">
      <c r="B22" s="79" t="s">
        <v>13</v>
      </c>
      <c r="C22" s="75">
        <v>-31838</v>
      </c>
      <c r="D22" s="75">
        <v>-6574</v>
      </c>
      <c r="E22" s="75">
        <v>-3148</v>
      </c>
      <c r="F22" s="75">
        <v>-356</v>
      </c>
      <c r="G22" s="26">
        <v>0</v>
      </c>
      <c r="H22" s="75">
        <f t="shared" si="2"/>
        <v>-41916</v>
      </c>
    </row>
    <row r="23" spans="2:8" ht="17.25" thickTop="1" thickBot="1" x14ac:dyDescent="0.3">
      <c r="B23" s="76" t="s">
        <v>96</v>
      </c>
      <c r="C23" s="71">
        <f>SUM(C21:C22)</f>
        <v>-3451</v>
      </c>
      <c r="D23" s="71">
        <f>SUM(D21:D22)</f>
        <v>1870</v>
      </c>
      <c r="E23" s="71">
        <f>SUM(E21:E22)</f>
        <v>-1730</v>
      </c>
      <c r="F23" s="71">
        <f>SUM(F21:F22)</f>
        <v>1784</v>
      </c>
      <c r="G23" s="71">
        <f>SUM(G21:G22)</f>
        <v>-2</v>
      </c>
      <c r="H23" s="71">
        <f t="shared" ref="H23" si="3">SUM(H21:H22)</f>
        <v>-1529</v>
      </c>
    </row>
    <row r="24" spans="2:8" ht="17.25" thickTop="1" thickBot="1" x14ac:dyDescent="0.3">
      <c r="B24" s="79" t="s">
        <v>99</v>
      </c>
      <c r="C24" s="144">
        <v>30368</v>
      </c>
      <c r="D24" s="144">
        <v>10126</v>
      </c>
      <c r="E24" s="144">
        <v>131</v>
      </c>
      <c r="F24" s="144">
        <v>121</v>
      </c>
      <c r="G24" s="144">
        <v>0</v>
      </c>
      <c r="H24" s="75">
        <f t="shared" ref="H24" si="4">SUM(C24:G24)</f>
        <v>40746</v>
      </c>
    </row>
    <row r="25" spans="2:8" ht="16.5" thickTop="1" x14ac:dyDescent="0.25"/>
  </sheetData>
  <mergeCells count="8">
    <mergeCell ref="B4:B5"/>
    <mergeCell ref="B15:B16"/>
    <mergeCell ref="C4:F4"/>
    <mergeCell ref="G4:G5"/>
    <mergeCell ref="H4:H5"/>
    <mergeCell ref="C15:F15"/>
    <mergeCell ref="G15:G16"/>
    <mergeCell ref="H15:H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H31"/>
  <sheetViews>
    <sheetView zoomScaleNormal="100" workbookViewId="0">
      <selection activeCell="E4" sqref="E4:E5"/>
    </sheetView>
  </sheetViews>
  <sheetFormatPr defaultColWidth="10.875" defaultRowHeight="12" x14ac:dyDescent="0.2"/>
  <cols>
    <col min="1" max="1" width="5" style="28" customWidth="1"/>
    <col min="2" max="2" width="55.25" style="23" customWidth="1"/>
    <col min="3" max="5" width="15.125" style="28" customWidth="1"/>
    <col min="6" max="6" width="17.125" style="28" customWidth="1"/>
    <col min="7" max="7" width="10.875" style="28" customWidth="1"/>
    <col min="8" max="16384" width="10.875" style="28"/>
  </cols>
  <sheetData>
    <row r="1" spans="1:8" ht="15" x14ac:dyDescent="0.2">
      <c r="A1" s="104" t="s">
        <v>8</v>
      </c>
    </row>
    <row r="2" spans="1:8" x14ac:dyDescent="0.2">
      <c r="A2" s="105"/>
    </row>
    <row r="3" spans="1:8" ht="18.75" thickBot="1" x14ac:dyDescent="0.25">
      <c r="A3" s="105"/>
      <c r="B3" s="15" t="s">
        <v>199</v>
      </c>
    </row>
    <row r="4" spans="1:8" ht="16.5" customHeight="1" thickTop="1" thickBot="1" x14ac:dyDescent="0.25">
      <c r="B4" s="178"/>
      <c r="C4" s="181" t="s">
        <v>89</v>
      </c>
      <c r="D4" s="192"/>
      <c r="E4" s="193" t="s">
        <v>92</v>
      </c>
      <c r="F4" s="195" t="s">
        <v>241</v>
      </c>
    </row>
    <row r="5" spans="1:8" ht="36" customHeight="1" thickTop="1" thickBot="1" x14ac:dyDescent="0.25">
      <c r="B5" s="179"/>
      <c r="C5" s="146" t="s">
        <v>90</v>
      </c>
      <c r="D5" s="146" t="s">
        <v>91</v>
      </c>
      <c r="E5" s="194"/>
      <c r="F5" s="196"/>
    </row>
    <row r="6" spans="1:8" ht="16.5" customHeight="1" thickTop="1" x14ac:dyDescent="0.2">
      <c r="B6" s="84" t="s">
        <v>193</v>
      </c>
      <c r="C6" s="85">
        <f>SUM(C7:C10)</f>
        <v>204375</v>
      </c>
      <c r="D6" s="85">
        <f>SUM(D7:D10)</f>
        <v>61940</v>
      </c>
      <c r="E6" s="85">
        <f>SUM(E7:E10)</f>
        <v>11509</v>
      </c>
      <c r="F6" s="85">
        <f>SUM(F7:F10)</f>
        <v>277824</v>
      </c>
      <c r="G6" s="106"/>
      <c r="H6" s="106"/>
    </row>
    <row r="7" spans="1:8" ht="16.5" customHeight="1" thickBot="1" x14ac:dyDescent="0.25">
      <c r="B7" s="79" t="s">
        <v>194</v>
      </c>
      <c r="C7" s="75">
        <v>131308</v>
      </c>
      <c r="D7" s="75">
        <v>46992</v>
      </c>
      <c r="E7" s="75">
        <v>0</v>
      </c>
      <c r="F7" s="75">
        <f t="shared" ref="F7:F10" si="0">SUM(C7:E7)</f>
        <v>178300</v>
      </c>
      <c r="G7" s="106"/>
      <c r="H7" s="106"/>
    </row>
    <row r="8" spans="1:8" ht="16.5" customHeight="1" thickTop="1" thickBot="1" x14ac:dyDescent="0.25">
      <c r="B8" s="88" t="s">
        <v>195</v>
      </c>
      <c r="C8" s="75">
        <v>62763</v>
      </c>
      <c r="D8" s="75">
        <v>12697</v>
      </c>
      <c r="E8" s="75">
        <v>0</v>
      </c>
      <c r="F8" s="75">
        <f t="shared" si="0"/>
        <v>75460</v>
      </c>
      <c r="G8" s="106"/>
      <c r="H8" s="106"/>
    </row>
    <row r="9" spans="1:8" ht="16.5" customHeight="1" thickTop="1" thickBot="1" x14ac:dyDescent="0.25">
      <c r="B9" s="88" t="s">
        <v>196</v>
      </c>
      <c r="C9" s="75">
        <v>0</v>
      </c>
      <c r="D9" s="75">
        <v>0</v>
      </c>
      <c r="E9" s="75">
        <v>8246</v>
      </c>
      <c r="F9" s="75">
        <f t="shared" si="0"/>
        <v>8246</v>
      </c>
      <c r="G9" s="106"/>
      <c r="H9" s="106"/>
    </row>
    <row r="10" spans="1:8" ht="16.5" customHeight="1" thickTop="1" thickBot="1" x14ac:dyDescent="0.25">
      <c r="B10" s="88" t="s">
        <v>197</v>
      </c>
      <c r="C10" s="75">
        <v>10304</v>
      </c>
      <c r="D10" s="75">
        <v>2251</v>
      </c>
      <c r="E10" s="75">
        <v>3263</v>
      </c>
      <c r="F10" s="75">
        <f t="shared" si="0"/>
        <v>15818</v>
      </c>
      <c r="G10" s="106"/>
      <c r="H10" s="106"/>
    </row>
    <row r="11" spans="1:8" ht="16.5" customHeight="1" thickTop="1" x14ac:dyDescent="0.2">
      <c r="B11" s="84" t="s">
        <v>198</v>
      </c>
      <c r="C11" s="85">
        <f>SUM(C12:C15)</f>
        <v>204375</v>
      </c>
      <c r="D11" s="85">
        <f>SUM(D12:D15)</f>
        <v>61940</v>
      </c>
      <c r="E11" s="85">
        <f>SUM(E12:E15)</f>
        <v>11508.76671</v>
      </c>
      <c r="F11" s="85">
        <f>SUM(F12:F15)</f>
        <v>277823.76671</v>
      </c>
      <c r="G11" s="106"/>
      <c r="H11" s="106"/>
    </row>
    <row r="12" spans="1:8" ht="16.5" customHeight="1" thickBot="1" x14ac:dyDescent="0.25">
      <c r="B12" s="88" t="s">
        <v>100</v>
      </c>
      <c r="C12" s="75">
        <v>141788</v>
      </c>
      <c r="D12" s="75">
        <v>39027</v>
      </c>
      <c r="E12" s="75">
        <v>5793</v>
      </c>
      <c r="F12" s="75">
        <f t="shared" ref="F12:F15" si="1">SUM(C12:E12)</f>
        <v>186608</v>
      </c>
      <c r="G12" s="106"/>
      <c r="H12" s="106"/>
    </row>
    <row r="13" spans="1:8" ht="16.5" customHeight="1" thickTop="1" thickBot="1" x14ac:dyDescent="0.25">
      <c r="B13" s="88" t="s">
        <v>101</v>
      </c>
      <c r="C13" s="75">
        <v>34904</v>
      </c>
      <c r="D13" s="75">
        <v>11045</v>
      </c>
      <c r="E13" s="75">
        <v>3619</v>
      </c>
      <c r="F13" s="75">
        <f t="shared" si="1"/>
        <v>49568</v>
      </c>
      <c r="G13" s="106"/>
      <c r="H13" s="106"/>
    </row>
    <row r="14" spans="1:8" ht="16.5" customHeight="1" thickTop="1" thickBot="1" x14ac:dyDescent="0.25">
      <c r="B14" s="88" t="s">
        <v>102</v>
      </c>
      <c r="C14" s="75">
        <v>11480</v>
      </c>
      <c r="D14" s="75">
        <v>8565</v>
      </c>
      <c r="E14" s="75">
        <v>152</v>
      </c>
      <c r="F14" s="75">
        <f t="shared" si="1"/>
        <v>20197</v>
      </c>
      <c r="G14" s="106"/>
      <c r="H14" s="106"/>
    </row>
    <row r="15" spans="1:8" ht="16.5" customHeight="1" thickTop="1" thickBot="1" x14ac:dyDescent="0.25">
      <c r="B15" s="88" t="s">
        <v>103</v>
      </c>
      <c r="C15" s="75">
        <v>16203</v>
      </c>
      <c r="D15" s="75">
        <v>3303</v>
      </c>
      <c r="E15" s="75">
        <v>1944.7667099999999</v>
      </c>
      <c r="F15" s="75">
        <f t="shared" si="1"/>
        <v>21450.76671</v>
      </c>
      <c r="G15" s="106"/>
      <c r="H15" s="106"/>
    </row>
    <row r="16" spans="1:8" ht="16.5" customHeight="1" thickTop="1" x14ac:dyDescent="0.2">
      <c r="B16" s="88"/>
      <c r="C16" s="143"/>
      <c r="D16" s="143"/>
      <c r="E16" s="143"/>
      <c r="F16" s="143"/>
      <c r="G16" s="106"/>
      <c r="H16" s="106"/>
    </row>
    <row r="17" spans="2:8" x14ac:dyDescent="0.2">
      <c r="B17" s="88"/>
    </row>
    <row r="18" spans="2:8" ht="12.75" thickBot="1" x14ac:dyDescent="0.25">
      <c r="B18" s="88"/>
    </row>
    <row r="19" spans="2:8" ht="17.100000000000001" customHeight="1" thickTop="1" thickBot="1" x14ac:dyDescent="0.25">
      <c r="B19" s="178"/>
      <c r="C19" s="181" t="s">
        <v>89</v>
      </c>
      <c r="D19" s="192"/>
      <c r="E19" s="193" t="s">
        <v>92</v>
      </c>
      <c r="F19" s="195" t="s">
        <v>188</v>
      </c>
    </row>
    <row r="20" spans="2:8" ht="38.25" customHeight="1" thickTop="1" thickBot="1" x14ac:dyDescent="0.25">
      <c r="B20" s="179"/>
      <c r="C20" s="146" t="s">
        <v>90</v>
      </c>
      <c r="D20" s="146" t="s">
        <v>91</v>
      </c>
      <c r="E20" s="194"/>
      <c r="F20" s="196"/>
    </row>
    <row r="21" spans="2:8" ht="16.5" customHeight="1" thickTop="1" x14ac:dyDescent="0.2">
      <c r="B21" s="84" t="s">
        <v>193</v>
      </c>
      <c r="C21" s="85">
        <f>SUM(C22:C25)</f>
        <v>205383</v>
      </c>
      <c r="D21" s="85">
        <f>SUM(D22:D25)</f>
        <v>57489</v>
      </c>
      <c r="E21" s="85">
        <f>SUM(E22:E25)</f>
        <v>8593</v>
      </c>
      <c r="F21" s="85">
        <f>SUM(F22:F25)</f>
        <v>271465</v>
      </c>
      <c r="G21" s="106"/>
      <c r="H21" s="106"/>
    </row>
    <row r="22" spans="2:8" ht="16.5" customHeight="1" thickBot="1" x14ac:dyDescent="0.25">
      <c r="B22" s="79" t="s">
        <v>194</v>
      </c>
      <c r="C22" s="75">
        <v>134110</v>
      </c>
      <c r="D22" s="75">
        <v>43793</v>
      </c>
      <c r="E22" s="75">
        <v>0</v>
      </c>
      <c r="F22" s="75">
        <f t="shared" ref="F22:F25" si="2">SUM(C22:E22)</f>
        <v>177903</v>
      </c>
      <c r="G22" s="106"/>
      <c r="H22" s="106"/>
    </row>
    <row r="23" spans="2:8" ht="16.5" customHeight="1" thickTop="1" thickBot="1" x14ac:dyDescent="0.25">
      <c r="B23" s="88" t="s">
        <v>195</v>
      </c>
      <c r="C23" s="143">
        <v>62402</v>
      </c>
      <c r="D23" s="143">
        <v>11632</v>
      </c>
      <c r="E23" s="143">
        <v>0</v>
      </c>
      <c r="F23" s="75">
        <f t="shared" si="2"/>
        <v>74034</v>
      </c>
      <c r="G23" s="106"/>
      <c r="H23" s="106"/>
    </row>
    <row r="24" spans="2:8" ht="16.5" customHeight="1" thickTop="1" thickBot="1" x14ac:dyDescent="0.25">
      <c r="B24" s="88" t="s">
        <v>196</v>
      </c>
      <c r="C24" s="143">
        <v>0</v>
      </c>
      <c r="D24" s="143">
        <v>0</v>
      </c>
      <c r="E24" s="143">
        <v>5325</v>
      </c>
      <c r="F24" s="75">
        <f t="shared" si="2"/>
        <v>5325</v>
      </c>
      <c r="G24" s="106"/>
      <c r="H24" s="106"/>
    </row>
    <row r="25" spans="2:8" ht="16.5" customHeight="1" thickTop="1" thickBot="1" x14ac:dyDescent="0.25">
      <c r="B25" s="88" t="s">
        <v>197</v>
      </c>
      <c r="C25" s="143">
        <v>8871</v>
      </c>
      <c r="D25" s="143">
        <v>2064</v>
      </c>
      <c r="E25" s="143">
        <v>3268</v>
      </c>
      <c r="F25" s="75">
        <f t="shared" si="2"/>
        <v>14203</v>
      </c>
      <c r="G25" s="106"/>
      <c r="H25" s="106"/>
    </row>
    <row r="26" spans="2:8" ht="16.5" customHeight="1" thickTop="1" x14ac:dyDescent="0.2">
      <c r="B26" s="84" t="s">
        <v>198</v>
      </c>
      <c r="C26" s="85">
        <f>SUM(C27:C30)</f>
        <v>205383</v>
      </c>
      <c r="D26" s="85">
        <f>SUM(D27:D30)</f>
        <v>57489</v>
      </c>
      <c r="E26" s="85">
        <f>SUM(E27:E30)</f>
        <v>8593</v>
      </c>
      <c r="F26" s="85">
        <f>SUM(F27:F30)</f>
        <v>271465</v>
      </c>
      <c r="G26" s="106"/>
      <c r="H26" s="106"/>
    </row>
    <row r="27" spans="2:8" ht="16.5" customHeight="1" thickBot="1" x14ac:dyDescent="0.25">
      <c r="B27" s="88" t="s">
        <v>100</v>
      </c>
      <c r="C27" s="143">
        <v>130858</v>
      </c>
      <c r="D27" s="143">
        <v>36266</v>
      </c>
      <c r="E27" s="143">
        <v>4585</v>
      </c>
      <c r="F27" s="75">
        <f t="shared" ref="F27:F30" si="3">SUM(C27:E27)</f>
        <v>171709</v>
      </c>
      <c r="G27" s="106"/>
      <c r="H27" s="106"/>
    </row>
    <row r="28" spans="2:8" ht="16.5" customHeight="1" thickTop="1" thickBot="1" x14ac:dyDescent="0.25">
      <c r="B28" s="88" t="s">
        <v>101</v>
      </c>
      <c r="C28" s="143">
        <v>48583</v>
      </c>
      <c r="D28" s="143">
        <v>10043</v>
      </c>
      <c r="E28" s="143">
        <v>1654</v>
      </c>
      <c r="F28" s="75">
        <f t="shared" si="3"/>
        <v>60280</v>
      </c>
      <c r="G28" s="106"/>
      <c r="H28" s="106"/>
    </row>
    <row r="29" spans="2:8" ht="16.5" customHeight="1" thickTop="1" thickBot="1" x14ac:dyDescent="0.25">
      <c r="B29" s="88" t="s">
        <v>102</v>
      </c>
      <c r="C29" s="143">
        <v>10659</v>
      </c>
      <c r="D29" s="143">
        <v>9469</v>
      </c>
      <c r="E29" s="143">
        <v>133</v>
      </c>
      <c r="F29" s="75">
        <f t="shared" si="3"/>
        <v>20261</v>
      </c>
      <c r="G29" s="106"/>
      <c r="H29" s="106"/>
    </row>
    <row r="30" spans="2:8" ht="16.5" customHeight="1" thickTop="1" thickBot="1" x14ac:dyDescent="0.25">
      <c r="B30" s="88" t="s">
        <v>103</v>
      </c>
      <c r="C30" s="143">
        <v>15283</v>
      </c>
      <c r="D30" s="143">
        <v>1711</v>
      </c>
      <c r="E30" s="143">
        <v>2221</v>
      </c>
      <c r="F30" s="75">
        <f t="shared" si="3"/>
        <v>19215</v>
      </c>
      <c r="G30" s="106"/>
      <c r="H30" s="106"/>
    </row>
    <row r="31" spans="2:8" ht="12.75" thickTop="1" x14ac:dyDescent="0.2"/>
  </sheetData>
  <mergeCells count="8">
    <mergeCell ref="B4:B5"/>
    <mergeCell ref="B19:B20"/>
    <mergeCell ref="C4:D4"/>
    <mergeCell ref="E4:E5"/>
    <mergeCell ref="F4:F5"/>
    <mergeCell ref="C19:D19"/>
    <mergeCell ref="E19:E20"/>
    <mergeCell ref="F19:F20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15"/>
  <sheetViews>
    <sheetView showGridLines="0" zoomScaleNormal="100" zoomScaleSheetLayoutView="100" workbookViewId="0">
      <pane xSplit="2" topLeftCell="C1" activePane="topRight" state="frozen"/>
      <selection activeCell="D12" sqref="D12"/>
      <selection pane="topRight" activeCell="D9" sqref="D9"/>
    </sheetView>
  </sheetViews>
  <sheetFormatPr defaultColWidth="10.875" defaultRowHeight="15" x14ac:dyDescent="0.2"/>
  <cols>
    <col min="1" max="1" width="5" style="2" customWidth="1"/>
    <col min="2" max="2" width="48.625" style="5" customWidth="1"/>
    <col min="3" max="5" width="14.875" style="2" customWidth="1"/>
    <col min="6" max="16384" width="10.875" style="2"/>
  </cols>
  <sheetData>
    <row r="1" spans="1:5" ht="15.75" x14ac:dyDescent="0.25">
      <c r="A1" s="9" t="s">
        <v>8</v>
      </c>
    </row>
    <row r="2" spans="1:5" ht="15.75" x14ac:dyDescent="0.25">
      <c r="A2" s="9"/>
    </row>
    <row r="3" spans="1:5" ht="18.75" thickBot="1" x14ac:dyDescent="0.3">
      <c r="A3" s="9"/>
      <c r="B3" s="115" t="s">
        <v>138</v>
      </c>
    </row>
    <row r="4" spans="1:5" s="28" customFormat="1" ht="22.5" customHeight="1" thickTop="1" thickBot="1" x14ac:dyDescent="0.25">
      <c r="B4" s="197"/>
      <c r="C4" s="148" t="s">
        <v>233</v>
      </c>
      <c r="D4" s="148" t="s">
        <v>187</v>
      </c>
      <c r="E4" s="195" t="s">
        <v>165</v>
      </c>
    </row>
    <row r="5" spans="1:5" s="28" customFormat="1" ht="22.5" customHeight="1" thickTop="1" thickBot="1" x14ac:dyDescent="0.25">
      <c r="B5" s="198"/>
      <c r="C5" s="180" t="s">
        <v>166</v>
      </c>
      <c r="D5" s="192"/>
      <c r="E5" s="196"/>
    </row>
    <row r="6" spans="1:5" s="28" customFormat="1" ht="16.5" customHeight="1" thickTop="1" thickBot="1" x14ac:dyDescent="0.25">
      <c r="B6" s="24" t="s">
        <v>32</v>
      </c>
      <c r="C6" s="106">
        <v>277824</v>
      </c>
      <c r="D6" s="172">
        <v>271465</v>
      </c>
      <c r="E6" s="50">
        <f>C6/D6-1</f>
        <v>2.3424750888696444E-2</v>
      </c>
    </row>
    <row r="7" spans="1:5" s="28" customFormat="1" ht="16.5" customHeight="1" thickTop="1" thickBot="1" x14ac:dyDescent="0.25">
      <c r="B7" s="138" t="s">
        <v>168</v>
      </c>
      <c r="C7" s="142">
        <v>271611.09691999998</v>
      </c>
      <c r="D7" s="173">
        <v>251929.41447749999</v>
      </c>
      <c r="E7" s="139">
        <f>C7/D7-1</f>
        <v>7.8123797029892916E-2</v>
      </c>
    </row>
    <row r="8" spans="1:5" s="28" customFormat="1" ht="16.5" customHeight="1" thickTop="1" thickBot="1" x14ac:dyDescent="0.25">
      <c r="B8" s="25" t="s">
        <v>95</v>
      </c>
      <c r="C8" s="106">
        <v>59518</v>
      </c>
      <c r="D8" s="172">
        <v>53708</v>
      </c>
      <c r="E8" s="50">
        <f t="shared" ref="E8:E9" si="0">C8/D8-1</f>
        <v>0.10817755269233631</v>
      </c>
    </row>
    <row r="9" spans="1:5" s="28" customFormat="1" ht="16.5" customHeight="1" thickTop="1" thickBot="1" x14ac:dyDescent="0.25">
      <c r="B9" s="25" t="s">
        <v>37</v>
      </c>
      <c r="C9" s="106">
        <v>56918</v>
      </c>
      <c r="D9" s="172">
        <v>40387</v>
      </c>
      <c r="E9" s="50">
        <f t="shared" si="0"/>
        <v>0.40931487855002846</v>
      </c>
    </row>
    <row r="10" spans="1:5" s="28" customFormat="1" ht="16.5" customHeight="1" thickTop="1" thickBot="1" x14ac:dyDescent="0.25">
      <c r="B10" s="27" t="s">
        <v>169</v>
      </c>
      <c r="C10" s="142">
        <v>56584.088020000003</v>
      </c>
      <c r="D10" s="173">
        <v>37022.421495000002</v>
      </c>
      <c r="E10" s="139">
        <f>C10/D10-1</f>
        <v>0.52837350273379236</v>
      </c>
    </row>
    <row r="11" spans="1:5" s="28" customFormat="1" ht="16.5" customHeight="1" thickTop="1" thickBot="1" x14ac:dyDescent="0.25">
      <c r="B11" s="25" t="s">
        <v>136</v>
      </c>
      <c r="C11" s="106">
        <v>3503</v>
      </c>
      <c r="D11" s="172">
        <v>-1529</v>
      </c>
      <c r="E11" s="171" t="s">
        <v>244</v>
      </c>
    </row>
    <row r="12" spans="1:5" s="28" customFormat="1" ht="16.5" customHeight="1" thickTop="1" thickBot="1" x14ac:dyDescent="0.25">
      <c r="B12" s="25" t="s">
        <v>127</v>
      </c>
      <c r="C12" s="106">
        <v>51060</v>
      </c>
      <c r="D12" s="106">
        <v>-1388</v>
      </c>
      <c r="E12" s="171" t="s">
        <v>244</v>
      </c>
    </row>
    <row r="13" spans="1:5" s="28" customFormat="1" ht="16.5" customHeight="1" thickTop="1" thickBot="1" x14ac:dyDescent="0.25">
      <c r="B13" s="27" t="s">
        <v>128</v>
      </c>
      <c r="C13" s="106">
        <v>-8490</v>
      </c>
      <c r="D13" s="106">
        <v>-3553</v>
      </c>
      <c r="E13" s="50">
        <f>-(C13/D13-1)</f>
        <v>-1.3895299746692937</v>
      </c>
    </row>
    <row r="14" spans="1:5" s="28" customFormat="1" ht="16.5" customHeight="1" thickTop="1" thickBot="1" x14ac:dyDescent="0.25">
      <c r="B14" s="25" t="s">
        <v>207</v>
      </c>
      <c r="C14" s="106">
        <v>42570</v>
      </c>
      <c r="D14" s="106">
        <v>-4941</v>
      </c>
      <c r="E14" s="171" t="s">
        <v>244</v>
      </c>
    </row>
    <row r="15" spans="1:5" s="28" customFormat="1" ht="12.75" thickTop="1" x14ac:dyDescent="0.2">
      <c r="B15" s="23"/>
    </row>
  </sheetData>
  <mergeCells count="3">
    <mergeCell ref="E4:E5"/>
    <mergeCell ref="C5:D5"/>
    <mergeCell ref="B4:B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84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Podział przychodów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JASINSKA Dominika</cp:lastModifiedBy>
  <cp:lastPrinted>2019-04-15T10:29:19Z</cp:lastPrinted>
  <dcterms:created xsi:type="dcterms:W3CDTF">2014-05-05T23:42:10Z</dcterms:created>
  <dcterms:modified xsi:type="dcterms:W3CDTF">2019-04-26T06:25:53Z</dcterms:modified>
  <cp:category/>
</cp:coreProperties>
</file>