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półroczne\Konsolidacja_30.06.2019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pieniężne'!$A$1:$H$52</definedName>
    <definedName name="_xlnm.Print_Area" localSheetId="1">'RZiS i spr. z całkowitych doch.'!$B$3:$H$36</definedName>
    <definedName name="_xlnm.Print_Area" localSheetId="8">RZiS_analityczny!$B$3:$B$15</definedName>
    <definedName name="_xlnm.Print_Area" localSheetId="2">'Spr. z sytuacji finansowej'!$A$1:$E$70</definedName>
    <definedName name="_xlnm.Print_Area" localSheetId="9">'Wskaźniki operacyjne'!$B$3:$B$76</definedName>
    <definedName name="Skonsolidowany_rachunek_zysków_i_strat_w_ujęciu_analitycznym">'Segmenty geograficzne'!$B$3</definedName>
  </definedName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36" l="1"/>
  <c r="L13" i="36"/>
  <c r="L12" i="36"/>
  <c r="L11" i="36"/>
  <c r="L10" i="36"/>
  <c r="L9" i="36"/>
  <c r="L8" i="36"/>
  <c r="L7" i="36"/>
  <c r="L6" i="36"/>
  <c r="K7" i="36"/>
  <c r="K8" i="36"/>
  <c r="K9" i="36"/>
  <c r="K10" i="36"/>
  <c r="K11" i="36"/>
  <c r="K12" i="36"/>
  <c r="K13" i="36"/>
  <c r="K14" i="36"/>
  <c r="K6" i="36"/>
  <c r="U23" i="37"/>
  <c r="T23" i="37"/>
  <c r="S23" i="37"/>
  <c r="R23" i="37"/>
  <c r="Q23" i="37"/>
  <c r="U22" i="37"/>
  <c r="T22" i="37"/>
  <c r="S22" i="37"/>
  <c r="R22" i="37"/>
  <c r="Q22" i="37"/>
  <c r="U21" i="37"/>
  <c r="T21" i="37"/>
  <c r="S21" i="37"/>
  <c r="R21" i="37"/>
  <c r="Q21" i="37"/>
  <c r="U20" i="37"/>
  <c r="T20" i="37"/>
  <c r="S20" i="37"/>
  <c r="R20" i="37"/>
  <c r="Q20" i="37"/>
  <c r="U19" i="37"/>
  <c r="T19" i="37"/>
  <c r="S19" i="37"/>
  <c r="R19" i="37"/>
  <c r="Q19" i="37"/>
  <c r="U18" i="37"/>
  <c r="T18" i="37"/>
  <c r="S18" i="37"/>
  <c r="R18" i="37"/>
  <c r="Q18" i="37"/>
  <c r="U17" i="37"/>
  <c r="T17" i="37"/>
  <c r="S17" i="37"/>
  <c r="R17" i="37"/>
  <c r="Q17" i="37"/>
  <c r="N23" i="37"/>
  <c r="U12" i="37"/>
  <c r="U11" i="37"/>
  <c r="U10" i="37"/>
  <c r="U9" i="37"/>
  <c r="U8" i="37"/>
  <c r="U7" i="37"/>
  <c r="U6" i="37"/>
  <c r="T12" i="37"/>
  <c r="T11" i="37"/>
  <c r="T10" i="37"/>
  <c r="T9" i="37"/>
  <c r="T8" i="37"/>
  <c r="T7" i="37"/>
  <c r="T6" i="37"/>
  <c r="S12" i="37"/>
  <c r="S11" i="37"/>
  <c r="S10" i="37"/>
  <c r="S9" i="37"/>
  <c r="S8" i="37"/>
  <c r="S7" i="37"/>
  <c r="S6" i="37"/>
  <c r="R12" i="37"/>
  <c r="R11" i="37"/>
  <c r="R10" i="37"/>
  <c r="R9" i="37"/>
  <c r="R8" i="37"/>
  <c r="R7" i="37"/>
  <c r="R6" i="37"/>
  <c r="Q7" i="37"/>
  <c r="Q8" i="37"/>
  <c r="Q9" i="37"/>
  <c r="Q10" i="37"/>
  <c r="Q11" i="37"/>
  <c r="N17" i="37"/>
  <c r="M17" i="37"/>
  <c r="L17" i="37"/>
  <c r="K17" i="37"/>
  <c r="J17" i="37"/>
  <c r="M6" i="37"/>
  <c r="L6" i="37"/>
  <c r="K6" i="37"/>
  <c r="G6" i="24"/>
  <c r="H7" i="24"/>
  <c r="D51" i="24"/>
  <c r="D6" i="24"/>
  <c r="G7" i="24"/>
  <c r="H8" i="24"/>
  <c r="O39" i="28"/>
  <c r="N39" i="28"/>
  <c r="M39" i="28"/>
  <c r="P39" i="28" s="1"/>
  <c r="O38" i="28"/>
  <c r="N38" i="28"/>
  <c r="M38" i="28"/>
  <c r="P38" i="28" s="1"/>
  <c r="O37" i="28"/>
  <c r="N37" i="28"/>
  <c r="M37" i="28"/>
  <c r="P37" i="28" s="1"/>
  <c r="O36" i="28"/>
  <c r="N36" i="28"/>
  <c r="M36" i="28"/>
  <c r="P36" i="28" s="1"/>
  <c r="O35" i="28"/>
  <c r="N35" i="28"/>
  <c r="M35" i="28"/>
  <c r="P35" i="28" s="1"/>
  <c r="O34" i="28"/>
  <c r="N34" i="28"/>
  <c r="M34" i="28"/>
  <c r="P34" i="28" s="1"/>
  <c r="O33" i="28"/>
  <c r="N33" i="28"/>
  <c r="M33" i="28"/>
  <c r="P33" i="28" s="1"/>
  <c r="O32" i="28"/>
  <c r="N32" i="28"/>
  <c r="M32" i="28"/>
  <c r="P32" i="28" s="1"/>
  <c r="O31" i="28"/>
  <c r="N31" i="28"/>
  <c r="M31" i="28"/>
  <c r="P31" i="28" s="1"/>
  <c r="O30" i="28"/>
  <c r="N30" i="28"/>
  <c r="M30" i="28"/>
  <c r="P30" i="28" s="1"/>
  <c r="O29" i="28"/>
  <c r="N29" i="28"/>
  <c r="M29" i="28"/>
  <c r="P29" i="28" s="1"/>
  <c r="O28" i="28"/>
  <c r="N28" i="28"/>
  <c r="M28" i="28"/>
  <c r="P28" i="28" s="1"/>
  <c r="O27" i="28"/>
  <c r="N27" i="28"/>
  <c r="M27" i="28"/>
  <c r="P27" i="28" s="1"/>
  <c r="O26" i="28"/>
  <c r="N26" i="28"/>
  <c r="M26" i="28"/>
  <c r="P26" i="28" s="1"/>
  <c r="J39" i="28"/>
  <c r="I39" i="28"/>
  <c r="H39" i="28"/>
  <c r="K38" i="28"/>
  <c r="I37" i="28"/>
  <c r="H37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6" i="28"/>
  <c r="E39" i="28"/>
  <c r="F39" i="28" s="1"/>
  <c r="D39" i="28"/>
  <c r="C39" i="28"/>
  <c r="F38" i="28"/>
  <c r="D19" i="28"/>
  <c r="C17" i="28"/>
  <c r="P17" i="28" l="1"/>
  <c r="M10" i="36"/>
  <c r="M7" i="36"/>
  <c r="C6" i="24"/>
  <c r="D44" i="24"/>
  <c r="D23" i="24"/>
  <c r="D30" i="24"/>
  <c r="D48" i="24"/>
  <c r="O30" i="38"/>
  <c r="N30" i="38"/>
  <c r="M30" i="38"/>
  <c r="O29" i="38"/>
  <c r="N29" i="38"/>
  <c r="P29" i="38"/>
  <c r="M29" i="38"/>
  <c r="O28" i="38"/>
  <c r="N28" i="38"/>
  <c r="M28" i="38"/>
  <c r="P28" i="38"/>
  <c r="O27" i="38"/>
  <c r="N27" i="38"/>
  <c r="N26" i="38"/>
  <c r="M27" i="38"/>
  <c r="M26" i="38"/>
  <c r="O25" i="38"/>
  <c r="N25" i="38"/>
  <c r="M25" i="38"/>
  <c r="O24" i="38"/>
  <c r="N24" i="38"/>
  <c r="N21" i="38" s="1"/>
  <c r="M24" i="38"/>
  <c r="O23" i="38"/>
  <c r="N23" i="38"/>
  <c r="P23" i="38"/>
  <c r="M23" i="38"/>
  <c r="O22" i="38"/>
  <c r="N22" i="38"/>
  <c r="M22" i="38"/>
  <c r="M21" i="38"/>
  <c r="O15" i="38"/>
  <c r="P15" i="38"/>
  <c r="N15" i="38"/>
  <c r="M15" i="38"/>
  <c r="O14" i="38"/>
  <c r="O11" i="38"/>
  <c r="N14" i="38"/>
  <c r="P14" i="38"/>
  <c r="M14" i="38"/>
  <c r="O13" i="38"/>
  <c r="N13" i="38"/>
  <c r="M13" i="38"/>
  <c r="O12" i="38"/>
  <c r="N12" i="38"/>
  <c r="M12" i="38"/>
  <c r="P12" i="38"/>
  <c r="O10" i="38"/>
  <c r="O9" i="38"/>
  <c r="O8" i="38"/>
  <c r="O7" i="38"/>
  <c r="N10" i="38"/>
  <c r="N9" i="38"/>
  <c r="P9" i="38" s="1"/>
  <c r="P6" i="38" s="1"/>
  <c r="N8" i="38"/>
  <c r="N7" i="38"/>
  <c r="N6" i="38"/>
  <c r="M8" i="38"/>
  <c r="M9" i="38"/>
  <c r="M10" i="38"/>
  <c r="P10" i="38"/>
  <c r="M7" i="38"/>
  <c r="P7" i="38"/>
  <c r="P30" i="38"/>
  <c r="P27" i="38"/>
  <c r="O26" i="38"/>
  <c r="P25" i="38"/>
  <c r="O21" i="38"/>
  <c r="P13" i="38"/>
  <c r="M11" i="38"/>
  <c r="P8" i="38"/>
  <c r="O6" i="38"/>
  <c r="M6" i="38"/>
  <c r="K30" i="38"/>
  <c r="K29" i="38"/>
  <c r="K28" i="38"/>
  <c r="K27" i="38"/>
  <c r="J26" i="38"/>
  <c r="I26" i="38"/>
  <c r="H26" i="38"/>
  <c r="K25" i="38"/>
  <c r="K24" i="38"/>
  <c r="K23" i="38"/>
  <c r="K22" i="38"/>
  <c r="J21" i="38"/>
  <c r="I21" i="38"/>
  <c r="H21" i="38"/>
  <c r="K15" i="38"/>
  <c r="K14" i="38"/>
  <c r="K13" i="38"/>
  <c r="K12" i="38"/>
  <c r="J11" i="38"/>
  <c r="I11" i="38"/>
  <c r="H11" i="38"/>
  <c r="K10" i="38"/>
  <c r="K9" i="38"/>
  <c r="K6" i="38" s="1"/>
  <c r="K8" i="38"/>
  <c r="K7" i="38"/>
  <c r="J6" i="38"/>
  <c r="I6" i="38"/>
  <c r="H6" i="38"/>
  <c r="D19" i="24"/>
  <c r="D28" i="24"/>
  <c r="P26" i="38"/>
  <c r="P22" i="38"/>
  <c r="P11" i="38"/>
  <c r="N11" i="38"/>
  <c r="K26" i="38"/>
  <c r="K21" i="38"/>
  <c r="K11" i="38"/>
  <c r="F51" i="11"/>
  <c r="C51" i="11"/>
  <c r="G51" i="11"/>
  <c r="D37" i="28"/>
  <c r="C37" i="28"/>
  <c r="P18" i="28"/>
  <c r="P19" i="28"/>
  <c r="O65" i="34"/>
  <c r="L65" i="34"/>
  <c r="O31" i="34"/>
  <c r="L23" i="34"/>
  <c r="O11" i="34"/>
  <c r="H65" i="34"/>
  <c r="H61" i="34"/>
  <c r="E61" i="34"/>
  <c r="H49" i="34"/>
  <c r="E23" i="34"/>
  <c r="E35" i="34"/>
  <c r="E15" i="34"/>
  <c r="H15" i="34"/>
  <c r="V75" i="34"/>
  <c r="S75" i="34"/>
  <c r="V74" i="34"/>
  <c r="S74" i="34"/>
  <c r="V73" i="34"/>
  <c r="S73" i="34"/>
  <c r="S71" i="34"/>
  <c r="S70" i="34"/>
  <c r="S69" i="34"/>
  <c r="V67" i="34"/>
  <c r="S67" i="34"/>
  <c r="V66" i="34"/>
  <c r="S66" i="34"/>
  <c r="V65" i="34"/>
  <c r="S65" i="34"/>
  <c r="V63" i="34"/>
  <c r="S63" i="34"/>
  <c r="V62" i="34"/>
  <c r="S62" i="34"/>
  <c r="V61" i="34"/>
  <c r="S61" i="34"/>
  <c r="V55" i="34"/>
  <c r="S55" i="34"/>
  <c r="V54" i="34"/>
  <c r="S54" i="34"/>
  <c r="V53" i="34"/>
  <c r="S53" i="34"/>
  <c r="V51" i="34"/>
  <c r="S51" i="34"/>
  <c r="V50" i="34"/>
  <c r="S50" i="34"/>
  <c r="V49" i="34"/>
  <c r="S49" i="34"/>
  <c r="V47" i="34"/>
  <c r="S47" i="34"/>
  <c r="V46" i="34"/>
  <c r="S46" i="34"/>
  <c r="V45" i="34"/>
  <c r="S45" i="34"/>
  <c r="V37" i="34"/>
  <c r="S37" i="34"/>
  <c r="V36" i="34"/>
  <c r="S36" i="34"/>
  <c r="V35" i="34"/>
  <c r="S35" i="34"/>
  <c r="V33" i="34"/>
  <c r="S33" i="34"/>
  <c r="V32" i="34"/>
  <c r="S32" i="34"/>
  <c r="V31" i="34"/>
  <c r="S31" i="34"/>
  <c r="V29" i="34"/>
  <c r="S29" i="34"/>
  <c r="V28" i="34"/>
  <c r="S28" i="34"/>
  <c r="V27" i="34"/>
  <c r="S27" i="34"/>
  <c r="V25" i="34"/>
  <c r="S25" i="34"/>
  <c r="V24" i="34"/>
  <c r="S24" i="34"/>
  <c r="V23" i="34"/>
  <c r="S23" i="34"/>
  <c r="V17" i="34"/>
  <c r="S17" i="34"/>
  <c r="V16" i="34"/>
  <c r="S16" i="34"/>
  <c r="V15" i="34"/>
  <c r="S15" i="34"/>
  <c r="V13" i="34"/>
  <c r="S13" i="34"/>
  <c r="V12" i="34"/>
  <c r="S12" i="34"/>
  <c r="V11" i="34"/>
  <c r="S11" i="34"/>
  <c r="V9" i="34"/>
  <c r="S9" i="34"/>
  <c r="V8" i="34"/>
  <c r="S8" i="34"/>
  <c r="V7" i="34"/>
  <c r="S7" i="34"/>
  <c r="O75" i="34"/>
  <c r="L75" i="34"/>
  <c r="O74" i="34"/>
  <c r="L74" i="34"/>
  <c r="O73" i="34"/>
  <c r="L73" i="34"/>
  <c r="O67" i="34"/>
  <c r="L67" i="34"/>
  <c r="O66" i="34"/>
  <c r="L66" i="34"/>
  <c r="O63" i="34"/>
  <c r="L63" i="34"/>
  <c r="O62" i="34"/>
  <c r="L62" i="34"/>
  <c r="O61" i="34"/>
  <c r="L61" i="34"/>
  <c r="O55" i="34"/>
  <c r="L55" i="34"/>
  <c r="O54" i="34"/>
  <c r="L54" i="34"/>
  <c r="O53" i="34"/>
  <c r="L53" i="34"/>
  <c r="O51" i="34"/>
  <c r="L51" i="34"/>
  <c r="O50" i="34"/>
  <c r="L50" i="34"/>
  <c r="O49" i="34"/>
  <c r="L49" i="34"/>
  <c r="O47" i="34"/>
  <c r="L47" i="34"/>
  <c r="O46" i="34"/>
  <c r="L46" i="34"/>
  <c r="O45" i="34"/>
  <c r="L45" i="34"/>
  <c r="O37" i="34"/>
  <c r="L37" i="34"/>
  <c r="O36" i="34"/>
  <c r="L36" i="34"/>
  <c r="O35" i="34"/>
  <c r="L35" i="34"/>
  <c r="O33" i="34"/>
  <c r="L33" i="34"/>
  <c r="O32" i="34"/>
  <c r="L32" i="34"/>
  <c r="L31" i="34"/>
  <c r="O29" i="34"/>
  <c r="L29" i="34"/>
  <c r="O28" i="34"/>
  <c r="L28" i="34"/>
  <c r="O27" i="34"/>
  <c r="L27" i="34"/>
  <c r="O25" i="34"/>
  <c r="L25" i="34"/>
  <c r="O24" i="34"/>
  <c r="L24" i="34"/>
  <c r="O23" i="34"/>
  <c r="O17" i="34"/>
  <c r="L17" i="34"/>
  <c r="O16" i="34"/>
  <c r="L16" i="34"/>
  <c r="O15" i="34"/>
  <c r="L15" i="34"/>
  <c r="O13" i="34"/>
  <c r="L13" i="34"/>
  <c r="O12" i="34"/>
  <c r="L12" i="34"/>
  <c r="L11" i="34"/>
  <c r="O9" i="34"/>
  <c r="L9" i="34"/>
  <c r="O8" i="34"/>
  <c r="L8" i="34"/>
  <c r="O7" i="34"/>
  <c r="L7" i="34"/>
  <c r="G32" i="24"/>
  <c r="G48" i="24"/>
  <c r="G45" i="24"/>
  <c r="G44" i="24"/>
  <c r="G43" i="24"/>
  <c r="G42" i="24"/>
  <c r="G41" i="24"/>
  <c r="G40" i="24"/>
  <c r="G39" i="24"/>
  <c r="G38" i="24"/>
  <c r="G37" i="24"/>
  <c r="G30" i="24"/>
  <c r="G29" i="24"/>
  <c r="G28" i="24"/>
  <c r="G27" i="24"/>
  <c r="G26" i="24"/>
  <c r="G35" i="24"/>
  <c r="G23" i="24"/>
  <c r="G21" i="24"/>
  <c r="G20" i="24"/>
  <c r="G19" i="24"/>
  <c r="G18" i="24"/>
  <c r="G9" i="24"/>
  <c r="G17" i="24"/>
  <c r="G16" i="24"/>
  <c r="G15" i="24"/>
  <c r="G14" i="24"/>
  <c r="G13" i="24"/>
  <c r="G12" i="24"/>
  <c r="G11" i="24"/>
  <c r="D43" i="24"/>
  <c r="D39" i="24"/>
  <c r="D38" i="24"/>
  <c r="D29" i="24"/>
  <c r="F9" i="24"/>
  <c r="F22" i="24"/>
  <c r="F24" i="24" s="1"/>
  <c r="F47" i="24" s="1"/>
  <c r="F50" i="24" s="1"/>
  <c r="E46" i="24"/>
  <c r="E35" i="24"/>
  <c r="E9" i="24"/>
  <c r="F46" i="24"/>
  <c r="F35" i="24"/>
  <c r="G46" i="24"/>
  <c r="G23" i="25"/>
  <c r="F23" i="25"/>
  <c r="E23" i="25"/>
  <c r="D23" i="25"/>
  <c r="C23" i="25"/>
  <c r="H22" i="25"/>
  <c r="G41" i="11"/>
  <c r="F41" i="11"/>
  <c r="C41" i="11"/>
  <c r="D41" i="11"/>
  <c r="F36" i="11"/>
  <c r="N24" i="37"/>
  <c r="M24" i="37"/>
  <c r="L24" i="37"/>
  <c r="K24" i="37"/>
  <c r="O24" i="37"/>
  <c r="J24" i="37"/>
  <c r="O22" i="37"/>
  <c r="K23" i="37"/>
  <c r="N13" i="37"/>
  <c r="M13" i="37"/>
  <c r="L13" i="37"/>
  <c r="K13" i="37"/>
  <c r="V24" i="37"/>
  <c r="V22" i="37"/>
  <c r="V23" i="37"/>
  <c r="V21" i="37"/>
  <c r="V20" i="37"/>
  <c r="V19" i="37"/>
  <c r="V18" i="37"/>
  <c r="V17" i="37"/>
  <c r="L23" i="37"/>
  <c r="M23" i="37"/>
  <c r="O19" i="37"/>
  <c r="E27" i="28"/>
  <c r="D27" i="28"/>
  <c r="C27" i="28"/>
  <c r="J41" i="28"/>
  <c r="I41" i="28"/>
  <c r="H41" i="28"/>
  <c r="K36" i="28"/>
  <c r="K35" i="28"/>
  <c r="K32" i="28"/>
  <c r="J31" i="28"/>
  <c r="K28" i="28"/>
  <c r="K26" i="28"/>
  <c r="P41" i="28"/>
  <c r="P21" i="28"/>
  <c r="P16" i="28"/>
  <c r="P15" i="28"/>
  <c r="P14" i="28"/>
  <c r="P12" i="28"/>
  <c r="P11" i="28"/>
  <c r="P10" i="28"/>
  <c r="P9" i="28"/>
  <c r="P8" i="28"/>
  <c r="P7" i="28"/>
  <c r="K41" i="28"/>
  <c r="K34" i="28"/>
  <c r="K14" i="28"/>
  <c r="I31" i="28"/>
  <c r="I33" i="28" s="1"/>
  <c r="K29" i="28"/>
  <c r="K27" i="28"/>
  <c r="H31" i="28"/>
  <c r="D12" i="33"/>
  <c r="D7" i="33"/>
  <c r="H33" i="28"/>
  <c r="G14" i="25"/>
  <c r="F14" i="25"/>
  <c r="C14" i="25"/>
  <c r="D14" i="25"/>
  <c r="E14" i="25"/>
  <c r="G16" i="25"/>
  <c r="F16" i="25"/>
  <c r="E16" i="25"/>
  <c r="D16" i="25"/>
  <c r="C16" i="25"/>
  <c r="E27" i="34"/>
  <c r="H46" i="24"/>
  <c r="E65" i="34"/>
  <c r="E12" i="33"/>
  <c r="E7" i="33"/>
  <c r="H73" i="34"/>
  <c r="E73" i="34"/>
  <c r="H53" i="34"/>
  <c r="H45" i="34"/>
  <c r="E45" i="34"/>
  <c r="H23" i="34"/>
  <c r="H27" i="34"/>
  <c r="H35" i="34"/>
  <c r="E26" i="38"/>
  <c r="D26" i="38"/>
  <c r="C26" i="38"/>
  <c r="E21" i="38"/>
  <c r="D21" i="38"/>
  <c r="C21" i="38"/>
  <c r="G23" i="37"/>
  <c r="F23" i="37"/>
  <c r="E23" i="37"/>
  <c r="D23" i="37"/>
  <c r="C23" i="37"/>
  <c r="G17" i="37"/>
  <c r="F17" i="37"/>
  <c r="E17" i="37"/>
  <c r="D17" i="37"/>
  <c r="C17" i="37"/>
  <c r="E31" i="28"/>
  <c r="F31" i="28" s="1"/>
  <c r="D31" i="28"/>
  <c r="D33" i="28"/>
  <c r="C31" i="28"/>
  <c r="C33" i="28"/>
  <c r="F26" i="28"/>
  <c r="H35" i="24"/>
  <c r="G9" i="25"/>
  <c r="F9" i="25"/>
  <c r="E9" i="25"/>
  <c r="D9" i="25"/>
  <c r="C9" i="25"/>
  <c r="H8" i="25"/>
  <c r="E6" i="21"/>
  <c r="D6" i="21"/>
  <c r="D49" i="21"/>
  <c r="D64" i="21" s="1"/>
  <c r="D39" i="21"/>
  <c r="D33" i="21"/>
  <c r="D32" i="21"/>
  <c r="C31" i="21"/>
  <c r="D31" i="21"/>
  <c r="D18" i="21"/>
  <c r="D28" i="21"/>
  <c r="H57" i="11"/>
  <c r="H51" i="11"/>
  <c r="F15" i="33"/>
  <c r="F14" i="33"/>
  <c r="F13" i="33"/>
  <c r="F10" i="33"/>
  <c r="F9" i="33"/>
  <c r="F8" i="33"/>
  <c r="C30" i="25"/>
  <c r="G21" i="25"/>
  <c r="F21" i="25"/>
  <c r="E21" i="25"/>
  <c r="D21" i="25"/>
  <c r="C21" i="25"/>
  <c r="H20" i="25"/>
  <c r="H19" i="25"/>
  <c r="H17" i="25"/>
  <c r="C12" i="33"/>
  <c r="C7" i="33"/>
  <c r="H75" i="34"/>
  <c r="E75" i="34"/>
  <c r="H74" i="34"/>
  <c r="E74" i="34"/>
  <c r="E71" i="34"/>
  <c r="E70" i="34"/>
  <c r="E69" i="34"/>
  <c r="H67" i="34"/>
  <c r="E67" i="34"/>
  <c r="H66" i="34"/>
  <c r="E66" i="34"/>
  <c r="H63" i="34"/>
  <c r="E63" i="34"/>
  <c r="H62" i="34"/>
  <c r="E62" i="34"/>
  <c r="H55" i="34"/>
  <c r="E55" i="34"/>
  <c r="H54" i="34"/>
  <c r="E54" i="34"/>
  <c r="E53" i="34"/>
  <c r="H51" i="34"/>
  <c r="E51" i="34"/>
  <c r="H50" i="34"/>
  <c r="E50" i="34"/>
  <c r="E49" i="34"/>
  <c r="H47" i="34"/>
  <c r="E47" i="34"/>
  <c r="H46" i="34"/>
  <c r="E46" i="34"/>
  <c r="H37" i="34"/>
  <c r="E37" i="34"/>
  <c r="H36" i="34"/>
  <c r="E36" i="34"/>
  <c r="H33" i="34"/>
  <c r="E33" i="34"/>
  <c r="H32" i="34"/>
  <c r="E32" i="34"/>
  <c r="H31" i="34"/>
  <c r="E31" i="34"/>
  <c r="H29" i="34"/>
  <c r="E29" i="34"/>
  <c r="H28" i="34"/>
  <c r="E28" i="34"/>
  <c r="H25" i="34"/>
  <c r="E25" i="34"/>
  <c r="H24" i="34"/>
  <c r="E24" i="34"/>
  <c r="H17" i="34"/>
  <c r="E17" i="34"/>
  <c r="H16" i="34"/>
  <c r="E16" i="34"/>
  <c r="H13" i="34"/>
  <c r="E13" i="34"/>
  <c r="H12" i="34"/>
  <c r="E12" i="34"/>
  <c r="H11" i="34"/>
  <c r="E11" i="34"/>
  <c r="H9" i="34"/>
  <c r="E9" i="34"/>
  <c r="H8" i="34"/>
  <c r="E8" i="34"/>
  <c r="H7" i="34"/>
  <c r="E7" i="34"/>
  <c r="F30" i="38"/>
  <c r="F29" i="38"/>
  <c r="F28" i="38"/>
  <c r="F27" i="38"/>
  <c r="F26" i="38"/>
  <c r="F25" i="38"/>
  <c r="F24" i="38"/>
  <c r="F21" i="38"/>
  <c r="F23" i="38"/>
  <c r="F22" i="38"/>
  <c r="F15" i="38"/>
  <c r="F14" i="38"/>
  <c r="F13" i="38"/>
  <c r="F11" i="38"/>
  <c r="F12" i="38"/>
  <c r="E11" i="38"/>
  <c r="D11" i="38"/>
  <c r="C11" i="38"/>
  <c r="F7" i="38"/>
  <c r="F6" i="38"/>
  <c r="F8" i="38"/>
  <c r="D6" i="38"/>
  <c r="C6" i="38"/>
  <c r="H24" i="37"/>
  <c r="H22" i="37"/>
  <c r="H21" i="37"/>
  <c r="H20" i="37"/>
  <c r="H19" i="37"/>
  <c r="H18" i="37"/>
  <c r="H13" i="37"/>
  <c r="F41" i="28"/>
  <c r="F36" i="28"/>
  <c r="F35" i="28"/>
  <c r="F34" i="28"/>
  <c r="F32" i="28"/>
  <c r="F30" i="28"/>
  <c r="F29" i="28"/>
  <c r="F28" i="28"/>
  <c r="F27" i="28"/>
  <c r="F14" i="28"/>
  <c r="E41" i="11"/>
  <c r="B15" i="1"/>
  <c r="B10" i="1"/>
  <c r="H9" i="24"/>
  <c r="C12" i="25"/>
  <c r="C25" i="25"/>
  <c r="C27" i="25"/>
  <c r="C31" i="25"/>
  <c r="D12" i="25"/>
  <c r="E12" i="25"/>
  <c r="F12" i="25"/>
  <c r="F18" i="25"/>
  <c r="G12" i="25"/>
  <c r="D10" i="29"/>
  <c r="E18" i="21"/>
  <c r="H41" i="11"/>
  <c r="E7" i="29"/>
  <c r="E8" i="29"/>
  <c r="E49" i="21"/>
  <c r="E39" i="21"/>
  <c r="E33" i="21"/>
  <c r="E32" i="21"/>
  <c r="E31" i="21"/>
  <c r="C10" i="29"/>
  <c r="H13" i="25"/>
  <c r="H11" i="25"/>
  <c r="H10" i="25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H26" i="25"/>
  <c r="D30" i="25"/>
  <c r="C18" i="25"/>
  <c r="H21" i="25"/>
  <c r="E28" i="21"/>
  <c r="G25" i="25"/>
  <c r="G27" i="25"/>
  <c r="G18" i="25"/>
  <c r="F25" i="25"/>
  <c r="F27" i="25"/>
  <c r="D25" i="25"/>
  <c r="D18" i="25"/>
  <c r="E18" i="25"/>
  <c r="E25" i="25"/>
  <c r="E27" i="25"/>
  <c r="H14" i="25"/>
  <c r="H12" i="25"/>
  <c r="H9" i="25"/>
  <c r="H16" i="25"/>
  <c r="D27" i="25"/>
  <c r="D31" i="25"/>
  <c r="H23" i="25"/>
  <c r="H27" i="25"/>
  <c r="H18" i="25"/>
  <c r="H25" i="25"/>
  <c r="F9" i="38"/>
  <c r="F10" i="38"/>
  <c r="E6" i="38"/>
  <c r="E51" i="11"/>
  <c r="M13" i="36"/>
  <c r="E36" i="11"/>
  <c r="E57" i="11"/>
  <c r="E12" i="37"/>
  <c r="E6" i="37"/>
  <c r="C12" i="37"/>
  <c r="L12" i="37"/>
  <c r="C6" i="37"/>
  <c r="G6" i="37"/>
  <c r="D12" i="37"/>
  <c r="G12" i="37"/>
  <c r="D6" i="37"/>
  <c r="G30" i="25"/>
  <c r="G31" i="25" s="1"/>
  <c r="P13" i="28"/>
  <c r="K12" i="37"/>
  <c r="J12" i="37"/>
  <c r="Q12" i="37" s="1"/>
  <c r="D26" i="24"/>
  <c r="D37" i="24"/>
  <c r="H8" i="37"/>
  <c r="K15" i="28"/>
  <c r="D6" i="28"/>
  <c r="C6" i="28"/>
  <c r="K10" i="28"/>
  <c r="F10" i="28"/>
  <c r="I11" i="28"/>
  <c r="I13" i="28" s="1"/>
  <c r="I17" i="28" s="1"/>
  <c r="I19" i="28" s="1"/>
  <c r="K8" i="28"/>
  <c r="D11" i="28"/>
  <c r="D13" i="28"/>
  <c r="D17" i="28" s="1"/>
  <c r="C11" i="28"/>
  <c r="C19" i="28"/>
  <c r="K12" i="28"/>
  <c r="F12" i="28"/>
  <c r="K16" i="28"/>
  <c r="F16" i="28"/>
  <c r="F15" i="28"/>
  <c r="K7" i="28"/>
  <c r="F7" i="28"/>
  <c r="E6" i="28"/>
  <c r="F6" i="28"/>
  <c r="E11" i="28"/>
  <c r="E13" i="28" s="1"/>
  <c r="E17" i="28" s="1"/>
  <c r="E19" i="28" s="1"/>
  <c r="F8" i="28"/>
  <c r="F18" i="28"/>
  <c r="K18" i="28"/>
  <c r="F9" i="28"/>
  <c r="J11" i="28"/>
  <c r="J13" i="28" s="1"/>
  <c r="J17" i="28" s="1"/>
  <c r="J19" i="28" s="1"/>
  <c r="K9" i="28"/>
  <c r="I21" i="28"/>
  <c r="K21" i="28" s="1"/>
  <c r="J21" i="28"/>
  <c r="F21" i="28"/>
  <c r="H21" i="28"/>
  <c r="H11" i="37"/>
  <c r="F6" i="37"/>
  <c r="H7" i="37"/>
  <c r="H9" i="37"/>
  <c r="H10" i="37"/>
  <c r="F12" i="37"/>
  <c r="H12" i="37"/>
  <c r="D15" i="24"/>
  <c r="D42" i="24"/>
  <c r="D20" i="24"/>
  <c r="D13" i="24"/>
  <c r="C33" i="21"/>
  <c r="C32" i="21" s="1"/>
  <c r="D17" i="24"/>
  <c r="D21" i="24"/>
  <c r="D18" i="24"/>
  <c r="D16" i="24"/>
  <c r="D12" i="24"/>
  <c r="D41" i="24"/>
  <c r="D27" i="24"/>
  <c r="D51" i="11"/>
  <c r="D40" i="24"/>
  <c r="D45" i="24"/>
  <c r="C18" i="21"/>
  <c r="E13" i="36"/>
  <c r="D14" i="24"/>
  <c r="D11" i="24"/>
  <c r="D36" i="11"/>
  <c r="C36" i="11"/>
  <c r="E6" i="36"/>
  <c r="D57" i="11"/>
  <c r="F57" i="11"/>
  <c r="G57" i="11"/>
  <c r="H36" i="11"/>
  <c r="G36" i="11"/>
  <c r="E10" i="29" l="1"/>
  <c r="F12" i="33"/>
  <c r="F7" i="33"/>
  <c r="P24" i="38"/>
  <c r="P21" i="38" s="1"/>
  <c r="H23" i="37"/>
  <c r="J23" i="37"/>
  <c r="O21" i="37"/>
  <c r="O23" i="37" s="1"/>
  <c r="O20" i="37"/>
  <c r="H17" i="37"/>
  <c r="O17" i="37"/>
  <c r="O18" i="37"/>
  <c r="H6" i="37"/>
  <c r="K31" i="28"/>
  <c r="E33" i="28"/>
  <c r="K30" i="28"/>
  <c r="J33" i="28"/>
  <c r="J37" i="28" s="1"/>
  <c r="F11" i="28"/>
  <c r="F17" i="28"/>
  <c r="H11" i="28"/>
  <c r="H13" i="28" s="1"/>
  <c r="C13" i="28"/>
  <c r="F13" i="28" s="1"/>
  <c r="F19" i="28"/>
  <c r="D46" i="24"/>
  <c r="E64" i="21"/>
  <c r="C39" i="21"/>
  <c r="D9" i="24"/>
  <c r="C13" i="11"/>
  <c r="I13" i="36"/>
  <c r="C35" i="24"/>
  <c r="G13" i="11"/>
  <c r="G15" i="11" s="1"/>
  <c r="G17" i="11" s="1"/>
  <c r="G22" i="11" s="1"/>
  <c r="G27" i="11" s="1"/>
  <c r="C6" i="21"/>
  <c r="C28" i="21" s="1"/>
  <c r="C49" i="21"/>
  <c r="C64" i="21" s="1"/>
  <c r="C15" i="11"/>
  <c r="D13" i="11"/>
  <c r="D15" i="11" s="1"/>
  <c r="D17" i="11" s="1"/>
  <c r="D22" i="11" s="1"/>
  <c r="D27" i="11" s="1"/>
  <c r="F13" i="11"/>
  <c r="C46" i="24"/>
  <c r="C9" i="24"/>
  <c r="C22" i="24" s="1"/>
  <c r="C24" i="24" s="1"/>
  <c r="C57" i="11"/>
  <c r="D35" i="24"/>
  <c r="K11" i="28" l="1"/>
  <c r="K13" i="28"/>
  <c r="H17" i="28"/>
  <c r="E37" i="28"/>
  <c r="F33" i="28"/>
  <c r="F37" i="28" s="1"/>
  <c r="K39" i="28"/>
  <c r="K33" i="28"/>
  <c r="K37" i="28" s="1"/>
  <c r="C47" i="24"/>
  <c r="C50" i="24" s="1"/>
  <c r="E13" i="11"/>
  <c r="D22" i="24"/>
  <c r="D24" i="24" s="1"/>
  <c r="D47" i="24" s="1"/>
  <c r="D29" i="11"/>
  <c r="D31" i="11" s="1"/>
  <c r="D42" i="11" s="1"/>
  <c r="D52" i="11" s="1"/>
  <c r="H13" i="11"/>
  <c r="C17" i="11"/>
  <c r="F15" i="11"/>
  <c r="G22" i="24"/>
  <c r="G24" i="24" s="1"/>
  <c r="G47" i="24" s="1"/>
  <c r="G29" i="11"/>
  <c r="G31" i="11" s="1"/>
  <c r="G42" i="11" s="1"/>
  <c r="G52" i="11" s="1"/>
  <c r="K17" i="28" l="1"/>
  <c r="H19" i="28"/>
  <c r="K19" i="28" s="1"/>
  <c r="E15" i="11"/>
  <c r="F17" i="11"/>
  <c r="E9" i="36"/>
  <c r="H15" i="11"/>
  <c r="I8" i="36"/>
  <c r="E17" i="11"/>
  <c r="M6" i="36"/>
  <c r="I6" i="36"/>
  <c r="M8" i="36"/>
  <c r="C22" i="11"/>
  <c r="E8" i="36"/>
  <c r="I7" i="36" l="1"/>
  <c r="E7" i="36"/>
  <c r="C27" i="11"/>
  <c r="E22" i="11"/>
  <c r="I9" i="36"/>
  <c r="H17" i="11"/>
  <c r="F22" i="11"/>
  <c r="F30" i="25" l="1"/>
  <c r="F31" i="25" s="1"/>
  <c r="H29" i="25"/>
  <c r="M9" i="36"/>
  <c r="F27" i="11"/>
  <c r="E12" i="36"/>
  <c r="E11" i="36"/>
  <c r="E27" i="11"/>
  <c r="H22" i="11"/>
  <c r="I11" i="36"/>
  <c r="C29" i="11"/>
  <c r="C31" i="11" s="1"/>
  <c r="C42" i="11" s="1"/>
  <c r="C52" i="11" s="1"/>
  <c r="M11" i="36" l="1"/>
  <c r="E29" i="11"/>
  <c r="E31" i="11" s="1"/>
  <c r="E42" i="11" s="1"/>
  <c r="E52" i="11" s="1"/>
  <c r="E10" i="36"/>
  <c r="I10" i="36"/>
  <c r="H27" i="11"/>
  <c r="I12" i="36"/>
  <c r="F29" i="11"/>
  <c r="F31" i="11" s="1"/>
  <c r="F42" i="11" s="1"/>
  <c r="F52" i="11" s="1"/>
  <c r="I14" i="36" l="1"/>
  <c r="H29" i="11"/>
  <c r="H31" i="11" s="1"/>
  <c r="H42" i="11" s="1"/>
  <c r="H52" i="11" s="1"/>
  <c r="H22" i="24"/>
  <c r="H24" i="24" s="1"/>
  <c r="H47" i="24" s="1"/>
  <c r="H50" i="24" s="1"/>
  <c r="G49" i="24" s="1"/>
  <c r="G50" i="24" s="1"/>
  <c r="E14" i="36"/>
  <c r="K6" i="28"/>
  <c r="P6" i="28"/>
  <c r="E22" i="24"/>
  <c r="E24" i="24" s="1"/>
  <c r="E47" i="24" s="1"/>
  <c r="E50" i="24" s="1"/>
  <c r="E30" i="25" l="1"/>
  <c r="H28" i="25"/>
  <c r="D49" i="24"/>
  <c r="D50" i="24" s="1"/>
  <c r="E31" i="25" l="1"/>
  <c r="H31" i="25" s="1"/>
  <c r="H30" i="25"/>
  <c r="E8" i="24"/>
  <c r="E7" i="24" s="1"/>
  <c r="D7" i="24" s="1"/>
  <c r="V8" i="37"/>
  <c r="V13" i="37"/>
  <c r="J13" i="37"/>
  <c r="O13" i="37" s="1"/>
  <c r="O8" i="37"/>
  <c r="J6" i="37"/>
  <c r="Q6" i="37" l="1"/>
  <c r="O11" i="37"/>
  <c r="V11" i="37"/>
  <c r="M12" i="37"/>
  <c r="O7" i="37"/>
  <c r="O6" i="37"/>
  <c r="V6" i="37"/>
  <c r="V7" i="37"/>
  <c r="V9" i="37"/>
  <c r="O10" i="37"/>
  <c r="O9" i="37"/>
  <c r="N12" i="37"/>
  <c r="O12" i="37" s="1"/>
  <c r="V10" i="37"/>
  <c r="V12" i="37"/>
</calcChain>
</file>

<file path=xl/sharedStrings.xml><?xml version="1.0" encoding="utf-8"?>
<sst xmlns="http://schemas.openxmlformats.org/spreadsheetml/2006/main" count="686" uniqueCount="270">
  <si>
    <t>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</si>
  <si>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</si>
  <si>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</si>
  <si>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</si>
  <si>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</si>
  <si>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</si>
  <si>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</si>
  <si>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</si>
  <si>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</si>
  <si>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</si>
  <si>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</si>
  <si>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</si>
  <si>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</si>
  <si>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</si>
  <si>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</si>
  <si>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</si>
  <si>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</si>
  <si>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</si>
  <si>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</si>
  <si>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</si>
  <si>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</si>
  <si>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</si>
  <si>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</si>
  <si>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</si>
  <si>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</si>
  <si>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</si>
  <si>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</si>
  <si>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</si>
  <si>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</si>
  <si>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</si>
  <si>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</si>
  <si>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</si>
  <si>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</si>
  <si>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</si>
  <si>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</si>
  <si>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</si>
  <si>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</si>
  <si>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</si>
  <si>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</si>
  <si>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</si>
  <si>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</si>
  <si>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</si>
  <si>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</si>
  <si>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</si>
  <si>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</si>
  <si>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Inne aktywa finansowe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</si>
  <si>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</si>
  <si>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</si>
  <si>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</si>
  <si>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</si>
  <si>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</si>
  <si>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</si>
  <si>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</si>
  <si>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</si>
  <si>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</si>
  <si>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</si>
  <si>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</si>
  <si>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</si>
  <si>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</si>
  <si>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</si>
  <si>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</si>
  <si>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</si>
  <si>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</si>
  <si>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</si>
  <si>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</si>
  <si>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</si>
  <si>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</si>
  <si>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</si>
  <si>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</si>
  <si>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</si>
  <si>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</si>
  <si>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</si>
  <si>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</si>
  <si>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</si>
  <si>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</si>
  <si>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</si>
  <si>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</si>
  <si>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</si>
  <si>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</si>
  <si>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</si>
  <si>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</si>
  <si>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</si>
  <si>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</si>
  <si>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</si>
  <si>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</si>
  <si>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</si>
  <si>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</si>
  <si>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</si>
  <si>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</si>
  <si>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</si>
  <si>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</si>
  <si>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</si>
  <si>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</si>
  <si>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</si>
  <si>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</si>
  <si>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</si>
  <si>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</si>
  <si>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</si>
  <si>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</si>
  <si>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</si>
  <si>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</si>
  <si>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</si>
  <si>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</si>
  <si>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</si>
  <si>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</si>
  <si>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</si>
  <si>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</si>
  <si>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</si>
  <si>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</si>
  <si>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</si>
  <si>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</si>
  <si>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</si>
  <si>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</si>
  <si>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</si>
  <si>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</si>
  <si>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</si>
  <si>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</si>
  <si>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</si>
  <si>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</si>
  <si>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</si>
  <si>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</si>
  <si>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</si>
  <si>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</si>
  <si>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</si>
  <si>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</si>
  <si>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</si>
  <si>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</si>
  <si>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</si>
  <si>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</si>
  <si>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</si>
  <si>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</si>
  <si>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</si>
  <si>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</si>
  <si>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</si>
  <si>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</si>
  <si>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</si>
  <si>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</si>
  <si>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</si>
  <si>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Skonsolidowany rachunek zysków i strat w ujęciu analitycznym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</si>
  <si>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</si>
  <si>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</si>
  <si>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</si>
  <si>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</si>
  <si>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</si>
  <si>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</si>
  <si>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</si>
  <si>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</si>
  <si>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</si>
  <si>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</si>
  <si>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</si>
  <si>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</si>
  <si>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</si>
  <si>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</si>
  <si>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</si>
  <si>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</si>
  <si>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</si>
  <si>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</si>
  <si>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</si>
  <si>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</si>
  <si>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</si>
  <si>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</si>
  <si>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</si>
  <si>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</si>
  <si>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</si>
  <si>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</si>
  <si>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</si>
  <si>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</si>
  <si>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Przychody netto ze sprzedaży "like-for-like"</t>
  </si>
  <si>
    <t>EBITDA operacyjna "like-for-like"</t>
  </si>
  <si>
    <t>w tym: spółka zależna Accor S.A. - Accor Polska Sp. z o.o.</t>
  </si>
  <si>
    <t>Pozostałe aktywa długoterminowe</t>
  </si>
  <si>
    <t>Inne krótkoterminowe aktywa finansowe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</si>
  <si>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</si>
  <si>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</si>
  <si>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</si>
  <si>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</si>
  <si>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</si>
  <si>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</si>
  <si>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 xml:space="preserve">Przychody ze sprzedaży rzeczowych aktywów trwałych oraz wartości niematerialnych </t>
  </si>
  <si>
    <t>Wpływy od akcjonariusza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</si>
  <si>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</si>
  <si>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</si>
  <si>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</si>
  <si>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</si>
  <si>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</si>
  <si>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</si>
  <si>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Wartość skonsolidowana
- I kwartał 2018 roku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</si>
  <si>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</si>
  <si>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</si>
  <si>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</si>
  <si>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</si>
  <si>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</si>
  <si>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</si>
  <si>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</si>
  <si>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</si>
  <si>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</si>
  <si>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</si>
  <si>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</si>
  <si>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</si>
  <si>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</si>
  <si>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</si>
  <si>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</si>
  <si>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</si>
  <si>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</si>
  <si>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</si>
  <si>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</si>
  <si>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</si>
  <si>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</si>
  <si>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</si>
  <si>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Dywidendy i inne wypłaty na rzecz właścicieli</t>
  </si>
  <si>
    <t>Podwyższenie kapitału zakładowego w podmiotach powiązanych</t>
  </si>
  <si>
    <t>Sprzedaż innym segmentom</t>
  </si>
  <si>
    <t>Wydatki z tytułu przejęcia hoteli</t>
  </si>
  <si>
    <t>(Zysk)/Strata z tytułu różnic kursowych</t>
  </si>
  <si>
    <t>(Zysk)/Strata z tytułu działalności inwestycyjnej</t>
  </si>
  <si>
    <t>Przychody/(koszty finansowe)</t>
  </si>
  <si>
    <t>Dwanaście miesięcy zakończonych 31 grudnia 2018 roku</t>
  </si>
  <si>
    <t>Stan na 31.12.2018</t>
  </si>
  <si>
    <t>- strata netto za okres</t>
  </si>
  <si>
    <t>- inne całkowite straty</t>
  </si>
  <si>
    <t>Aktywa kontraktowe</t>
  </si>
  <si>
    <t>Zobowiązania kontraktowe</t>
  </si>
  <si>
    <t>Zmiana stanu zobowiązań kontraktowych</t>
  </si>
  <si>
    <t>Zmiana stanu należności i aktywów kontraktowych</t>
  </si>
  <si>
    <t>Zmiana stanu pozostałych zobowiązań, z wyjątkiem pożyczek i kredytów</t>
  </si>
  <si>
    <t>Udzielenie pożyczek</t>
  </si>
  <si>
    <t>Kapitał z przeliczenia 
jednostek zagranicznych</t>
  </si>
  <si>
    <t>Zobowiązania z tytułu leasingu</t>
  </si>
  <si>
    <t>I kwartał 2019</t>
  </si>
  <si>
    <t>Stan na 01.01.2019 (dane zaraportowane)</t>
  </si>
  <si>
    <t>Stan na 01.01.2019 (dane przekształcone)</t>
  </si>
  <si>
    <t>- korekta z tytułu wdrożenia MSSF 16</t>
  </si>
  <si>
    <t>Płatności zobowiązań z tytułu umów leasingu</t>
  </si>
  <si>
    <t>Płatności z tytułu odsetek od zobowiązań z tytułu umów leasingu</t>
  </si>
  <si>
    <t>Wartość skonsolidowana
- I kwartał 2019 roku</t>
  </si>
  <si>
    <t>-</t>
  </si>
  <si>
    <t>31.12.2018</t>
  </si>
  <si>
    <t>Rzeczowe aktywa trwałe, w tym:</t>
  </si>
  <si>
    <t xml:space="preserve">     - aktywa z tytułu prawa do użytkowania</t>
  </si>
  <si>
    <t>Nieruchomości inwestycyjne, w tym:</t>
  </si>
  <si>
    <t xml:space="preserve">     - wartość firmy</t>
  </si>
  <si>
    <t>Aktywa klasyfikowane jako przeznaczone do sprzedaży, w tym:</t>
  </si>
  <si>
    <t>Wartość skonsolidowana
- II kwartał 2019 roku</t>
  </si>
  <si>
    <t>Wartość skonsolidowana
- II kwartał 2018 roku</t>
  </si>
  <si>
    <t>Wartość skonsolidowana
- I półrocze 2019 roku</t>
  </si>
  <si>
    <t>Wartość skonsolidowana
- I półrocze 2018 roku</t>
  </si>
  <si>
    <t>I półrocze 2019</t>
  </si>
  <si>
    <t>II kwartał 2019</t>
  </si>
  <si>
    <t>I półrocze 2018</t>
  </si>
  <si>
    <t>II kwartał 2018</t>
  </si>
  <si>
    <t>Sześć miesięcy zakończonych 30 czerwca 2018 roku</t>
  </si>
  <si>
    <t>Stan na 30.06.2018</t>
  </si>
  <si>
    <t>Sześć miesięcy zakończonych 30 czerwca 2019 roku</t>
  </si>
  <si>
    <t>Stan na 30.06.2019</t>
  </si>
  <si>
    <t>Działalność zaniechana</t>
  </si>
  <si>
    <t>Zysk (strata) netto z działalności kontynuowanej</t>
  </si>
  <si>
    <t>Zysk/(strata) netto z działalności zaniechanej</t>
  </si>
  <si>
    <t>Zysk przed opodatkowaniem z działalności kontynuowanej</t>
  </si>
  <si>
    <t>Zysk przed opodatkowaniem z działalności zaniechanej</t>
  </si>
  <si>
    <t>Podstawowy i rozwodniony zysk na akcję przypisany akcjonariuszom jednostki dominującej - działalność zaniechana (w zł)</t>
  </si>
  <si>
    <t xml:space="preserve">     - zobowiązania z tytułu leasingu</t>
  </si>
  <si>
    <t>Zobowiązania związane z aktywami zaklasyfikowanymi jako przeznaczone do sprzedaży, w tym:</t>
  </si>
  <si>
    <t>w tym środki pieniężne zaklasyfikowane do aktywów przeznaczonych do sprzedaży</t>
  </si>
  <si>
    <t>Zysk/(strata) netto z działalności kontynuowanej</t>
  </si>
  <si>
    <t>30.06.2019</t>
  </si>
  <si>
    <t>30.06.2018</t>
  </si>
  <si>
    <t>30.06.2019/
30.06.2018</t>
  </si>
  <si>
    <t xml:space="preserve">** Spółka wyłączona z konsolidacji, nie prowadzi działalności gospodarczej
</t>
  </si>
  <si>
    <t xml:space="preserve">* Wyniki oraz aktywa i zobowiązania spółki Orbis Kontrakty Sp. z o.o. zakwalifikowane zostały do działalności zaniechanej
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</si>
  <si>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31 lipca 2019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</si>
</sst>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 style="thick">
        <color theme="0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2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68" fontId="6" fillId="2" borderId="0" xfId="348" applyNumberFormat="1" applyFont="1" applyFill="1" applyAlignment="1">
      <alignment wrapText="1"/>
    </xf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34" fillId="2" borderId="0" xfId="0" applyFont="1" applyFill="1"/>
    <xf numFmtId="165" fontId="34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5" fillId="2" borderId="0" xfId="11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0" borderId="2" xfId="346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12" fillId="5" borderId="1" xfId="0" quotePrefix="1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/>
    <xf numFmtId="0" fontId="12" fillId="0" borderId="2" xfId="0" applyNumberFormat="1" applyFont="1" applyFill="1" applyBorder="1" applyAlignment="1">
      <alignment horizontal="right" vertical="center" wrapText="1"/>
    </xf>
    <xf numFmtId="165" fontId="33" fillId="2" borderId="0" xfId="0" applyNumberFormat="1" applyFont="1" applyFill="1" applyAlignment="1">
      <alignment wrapText="1"/>
    </xf>
    <xf numFmtId="168" fontId="12" fillId="2" borderId="0" xfId="348" applyNumberFormat="1" applyFont="1" applyFill="1" applyAlignment="1">
      <alignment horizontal="right"/>
    </xf>
    <xf numFmtId="165" fontId="12" fillId="0" borderId="0" xfId="0" applyNumberFormat="1" applyFont="1" applyFill="1"/>
    <xf numFmtId="165" fontId="22" fillId="0" borderId="0" xfId="0" applyNumberFormat="1" applyFont="1" applyFill="1"/>
    <xf numFmtId="168" fontId="12" fillId="2" borderId="0" xfId="0" applyNumberFormat="1" applyFont="1" applyFill="1" applyAlignment="1">
      <alignment horizontal="right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7" fontId="37" fillId="0" borderId="11" xfId="0" applyNumberFormat="1" applyFont="1" applyFill="1" applyBorder="1" applyAlignment="1">
      <alignment vertical="center" wrapText="1"/>
    </xf>
    <xf numFmtId="167" fontId="12" fillId="5" borderId="2" xfId="346" applyNumberFormat="1" applyFont="1" applyFill="1" applyBorder="1" applyAlignment="1">
      <alignment horizontal="right" vertical="center"/>
    </xf>
    <xf numFmtId="9" fontId="6" fillId="2" borderId="0" xfId="348" applyFont="1" applyFill="1"/>
    <xf numFmtId="0" fontId="21" fillId="4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horizontal="right" vertical="center" wrapText="1"/>
    </xf>
    <xf numFmtId="165" fontId="25" fillId="0" borderId="2" xfId="0" applyNumberFormat="1" applyFont="1" applyFill="1" applyBorder="1" applyAlignment="1">
      <alignment horizontal="right" vertical="center"/>
    </xf>
    <xf numFmtId="165" fontId="33" fillId="2" borderId="0" xfId="0" applyNumberFormat="1" applyFont="1" applyFill="1"/>
    <xf numFmtId="170" fontId="12" fillId="0" borderId="2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/>
    <xf numFmtId="168" fontId="12" fillId="0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156965</xdr:colOff>
      <xdr:row>4</xdr:row>
      <xdr:rowOff>175592</xdr:rowOff>
    </xdr:from>
    <xdr:to>
      <xdr:col>4</xdr:col>
      <xdr:colOff>844025</xdr:colOff>
      <xdr:row>31</xdr:row>
      <xdr:rowOff>27638</xdr:rowOff>
    </xdr:to>
    <xdr:grpSp>
      <xdr:nvGrpSpPr>
        <xdr:cNvPr id="137" name="Canvas 200"/>
        <xdr:cNvGrpSpPr>
          <a:grpSpLocks/>
        </xdr:cNvGrpSpPr>
      </xdr:nvGrpSpPr>
      <xdr:grpSpPr>
        <a:xfrm>
          <a:off x="156965" y="994742"/>
          <a:ext cx="9040485" cy="4995546"/>
          <a:chOff x="0" y="0"/>
          <a:chExt cx="9040495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 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0637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72000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4565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3506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15831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7339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93" t="s">
        <v>269</v>
      </c>
      <c r="B2" s="194"/>
    </row>
    <row r="4" spans="1:7" ht="15.75" x14ac:dyDescent="0.25">
      <c r="A4" s="195" t="s">
        <v>8</v>
      </c>
      <c r="B4" s="195"/>
      <c r="C4" s="3"/>
    </row>
    <row r="5" spans="1:7" ht="15.75" x14ac:dyDescent="0.25">
      <c r="A5" s="16" t="s">
        <v>24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25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26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27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28</v>
      </c>
      <c r="B9" s="139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198</v>
      </c>
      <c r="B10" s="139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29</v>
      </c>
      <c r="B11" s="139" t="s">
        <v>197</v>
      </c>
      <c r="C11" s="3"/>
      <c r="D11" s="3"/>
      <c r="E11" s="3"/>
      <c r="F11" s="3"/>
      <c r="G11" s="3"/>
    </row>
    <row r="12" spans="1:7" ht="15.75" x14ac:dyDescent="0.25">
      <c r="A12" s="16" t="s">
        <v>30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114</v>
      </c>
      <c r="B13" s="17" t="s">
        <v>116</v>
      </c>
      <c r="C13" s="3"/>
      <c r="D13" s="3"/>
      <c r="E13" s="3"/>
      <c r="F13" s="3"/>
      <c r="G13" s="3"/>
    </row>
    <row r="14" spans="1:7" ht="15.75" x14ac:dyDescent="0.25">
      <c r="A14" s="16" t="s">
        <v>129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130</v>
      </c>
      <c r="B15" s="139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131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184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199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84"/>
  <sheetViews>
    <sheetView showGridLines="0" zoomScale="90" zoomScaleNormal="90" zoomScaleSheetLayoutView="100" workbookViewId="0">
      <pane xSplit="2" topLeftCell="C1" activePane="topRight" state="frozen"/>
      <selection activeCell="S37" sqref="S37"/>
      <selection pane="topRight" activeCell="E12" sqref="E12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10.875" style="2"/>
    <col min="10" max="15" width="14.875" style="2" hidden="1" customWidth="1" outlineLevel="1"/>
    <col min="16" max="16" width="0" style="2" hidden="1" customWidth="1" outlineLevel="1"/>
    <col min="17" max="22" width="14.875" style="2" hidden="1" customWidth="1" outlineLevel="1"/>
    <col min="23" max="23" width="10.875" style="2" collapsed="1"/>
    <col min="24" max="16384" width="10.875" style="2"/>
  </cols>
  <sheetData>
    <row r="1" spans="1:22" ht="15.75" x14ac:dyDescent="0.25">
      <c r="A1" s="9" t="s">
        <v>8</v>
      </c>
    </row>
    <row r="2" spans="1:22" ht="15.75" x14ac:dyDescent="0.25">
      <c r="A2" s="9"/>
    </row>
    <row r="3" spans="1:22" ht="18.75" thickBot="1" x14ac:dyDescent="0.3">
      <c r="A3" s="9"/>
      <c r="B3" s="15" t="s">
        <v>116</v>
      </c>
    </row>
    <row r="4" spans="1:22" ht="22.5" customHeight="1" thickTop="1" thickBot="1" x14ac:dyDescent="0.25">
      <c r="B4" s="196" t="s">
        <v>140</v>
      </c>
      <c r="C4" s="147" t="s">
        <v>246</v>
      </c>
      <c r="D4" s="147" t="s">
        <v>248</v>
      </c>
      <c r="E4" s="213" t="s">
        <v>164</v>
      </c>
      <c r="F4" s="178" t="s">
        <v>246</v>
      </c>
      <c r="G4" s="178" t="s">
        <v>248</v>
      </c>
      <c r="H4" s="213" t="s">
        <v>164</v>
      </c>
      <c r="J4" s="178" t="s">
        <v>247</v>
      </c>
      <c r="K4" s="178" t="s">
        <v>249</v>
      </c>
      <c r="L4" s="213" t="s">
        <v>164</v>
      </c>
      <c r="M4" s="178" t="s">
        <v>247</v>
      </c>
      <c r="N4" s="178" t="s">
        <v>249</v>
      </c>
      <c r="O4" s="213" t="s">
        <v>164</v>
      </c>
      <c r="Q4" s="178" t="s">
        <v>228</v>
      </c>
      <c r="R4" s="178" t="s">
        <v>185</v>
      </c>
      <c r="S4" s="213" t="s">
        <v>164</v>
      </c>
      <c r="T4" s="178" t="s">
        <v>228</v>
      </c>
      <c r="U4" s="178" t="s">
        <v>185</v>
      </c>
      <c r="V4" s="213" t="s">
        <v>164</v>
      </c>
    </row>
    <row r="5" spans="1:22" ht="22.5" customHeight="1" thickTop="1" thickBot="1" x14ac:dyDescent="0.25">
      <c r="B5" s="197"/>
      <c r="C5" s="198" t="s">
        <v>165</v>
      </c>
      <c r="D5" s="210"/>
      <c r="E5" s="214"/>
      <c r="F5" s="198" t="s">
        <v>166</v>
      </c>
      <c r="G5" s="210"/>
      <c r="H5" s="214"/>
      <c r="J5" s="198" t="s">
        <v>165</v>
      </c>
      <c r="K5" s="210"/>
      <c r="L5" s="214"/>
      <c r="M5" s="198" t="s">
        <v>166</v>
      </c>
      <c r="N5" s="210"/>
      <c r="O5" s="214"/>
      <c r="Q5" s="198" t="s">
        <v>165</v>
      </c>
      <c r="R5" s="210"/>
      <c r="S5" s="214"/>
      <c r="T5" s="198" t="s">
        <v>166</v>
      </c>
      <c r="U5" s="210"/>
      <c r="V5" s="214"/>
    </row>
    <row r="6" spans="1:22" ht="16.5" thickTop="1" thickBot="1" x14ac:dyDescent="0.25">
      <c r="B6" s="30" t="s">
        <v>117</v>
      </c>
      <c r="C6" s="31"/>
      <c r="D6" s="31"/>
      <c r="E6" s="32"/>
      <c r="F6" s="32"/>
      <c r="G6" s="32"/>
      <c r="H6" s="32"/>
      <c r="J6" s="31"/>
      <c r="K6" s="31"/>
      <c r="L6" s="32"/>
      <c r="M6" s="32"/>
      <c r="N6" s="32"/>
      <c r="O6" s="32"/>
      <c r="Q6" s="31"/>
      <c r="R6" s="31"/>
      <c r="S6" s="32"/>
      <c r="T6" s="32"/>
      <c r="U6" s="32"/>
      <c r="V6" s="32"/>
    </row>
    <row r="7" spans="1:22" ht="16.5" thickTop="1" thickBot="1" x14ac:dyDescent="0.25">
      <c r="B7" s="12" t="s">
        <v>118</v>
      </c>
      <c r="C7" s="110">
        <v>0.70499999999999996</v>
      </c>
      <c r="D7" s="110">
        <v>0.70199999999999996</v>
      </c>
      <c r="E7" s="140" t="str">
        <f>(C7-D7)*100&amp; " p.p."</f>
        <v>0,3 p.p.</v>
      </c>
      <c r="F7" s="110">
        <v>0.71299999999999997</v>
      </c>
      <c r="G7" s="119">
        <v>0.70899999999999996</v>
      </c>
      <c r="H7" s="140" t="str">
        <f>(F7-G7)*100&amp; " p.p."</f>
        <v>0,4 p.p.</v>
      </c>
      <c r="I7" s="135"/>
      <c r="J7" s="110">
        <v>0.79300000000000004</v>
      </c>
      <c r="K7" s="110">
        <v>0.79500000000000004</v>
      </c>
      <c r="L7" s="140" t="str">
        <f>(J7-K7)*100&amp; " p.p."</f>
        <v>-0,2 p.p.</v>
      </c>
      <c r="M7" s="110">
        <v>0.79800000000000004</v>
      </c>
      <c r="N7" s="119">
        <v>0.80200000000000005</v>
      </c>
      <c r="O7" s="140" t="str">
        <f>(M7-N7)*100&amp; " p.p."</f>
        <v>-0,4 p.p.</v>
      </c>
      <c r="Q7" s="110">
        <v>0.61399999999999999</v>
      </c>
      <c r="R7" s="110">
        <v>0.61099999999999999</v>
      </c>
      <c r="S7" s="140" t="str">
        <f>(Q7-R7)*100&amp; " p.p."</f>
        <v>0,3 p.p.</v>
      </c>
      <c r="T7" s="110">
        <v>0.627</v>
      </c>
      <c r="U7" s="119">
        <v>0.61499999999999999</v>
      </c>
      <c r="V7" s="140" t="str">
        <f>(T7-U7)*100&amp; " p.p."</f>
        <v>1,2 p.p.</v>
      </c>
    </row>
    <row r="8" spans="1:22" ht="17.100000000000001" customHeight="1" thickTop="1" thickBot="1" x14ac:dyDescent="0.25">
      <c r="B8" s="12" t="s">
        <v>119</v>
      </c>
      <c r="C8" s="106">
        <v>264.2</v>
      </c>
      <c r="D8" s="106">
        <v>257.39999999999998</v>
      </c>
      <c r="E8" s="130">
        <f>C8/D8-1</f>
        <v>2.6418026418026486E-2</v>
      </c>
      <c r="F8" s="131">
        <v>265.8</v>
      </c>
      <c r="G8" s="132">
        <v>254.5</v>
      </c>
      <c r="H8" s="130">
        <f>F8/G8-1</f>
        <v>4.4400785854616931E-2</v>
      </c>
      <c r="J8" s="106">
        <v>292.60000000000002</v>
      </c>
      <c r="K8" s="106">
        <v>284.39999999999998</v>
      </c>
      <c r="L8" s="130">
        <f>J8/K8-1</f>
        <v>2.8832630098452938E-2</v>
      </c>
      <c r="M8" s="131">
        <v>295.39999999999998</v>
      </c>
      <c r="N8" s="132">
        <v>282</v>
      </c>
      <c r="O8" s="130">
        <f>M8/N8-1</f>
        <v>4.7517730496453803E-2</v>
      </c>
      <c r="Q8" s="106">
        <v>226.5</v>
      </c>
      <c r="R8" s="106">
        <v>222.7</v>
      </c>
      <c r="S8" s="130">
        <f>Q8/R8-1</f>
        <v>1.7063313875168351E-2</v>
      </c>
      <c r="T8" s="131">
        <v>227.3</v>
      </c>
      <c r="U8" s="132">
        <v>218.6</v>
      </c>
      <c r="V8" s="130">
        <f>T8/U8-1</f>
        <v>3.9798719121683535E-2</v>
      </c>
    </row>
    <row r="9" spans="1:22" ht="16.5" thickTop="1" thickBot="1" x14ac:dyDescent="0.25">
      <c r="B9" s="12" t="s">
        <v>120</v>
      </c>
      <c r="C9" s="106">
        <v>186.3</v>
      </c>
      <c r="D9" s="106">
        <v>180.8</v>
      </c>
      <c r="E9" s="130">
        <f>C9/D9-1</f>
        <v>3.0420353982300918E-2</v>
      </c>
      <c r="F9" s="131">
        <v>189.5</v>
      </c>
      <c r="G9" s="132">
        <v>180.4</v>
      </c>
      <c r="H9" s="130">
        <f>F9/G9-1</f>
        <v>5.0443458980044209E-2</v>
      </c>
      <c r="J9" s="106">
        <v>232.2</v>
      </c>
      <c r="K9" s="106">
        <v>226</v>
      </c>
      <c r="L9" s="130">
        <f>J9/K9-1</f>
        <v>2.7433628318584091E-2</v>
      </c>
      <c r="M9" s="131">
        <v>235.8</v>
      </c>
      <c r="N9" s="132">
        <v>226.1</v>
      </c>
      <c r="O9" s="130">
        <f>M9/N9-1</f>
        <v>4.2901371074745676E-2</v>
      </c>
      <c r="Q9" s="106">
        <v>139.1</v>
      </c>
      <c r="R9" s="106">
        <v>136</v>
      </c>
      <c r="S9" s="130">
        <f>Q9/R9-1</f>
        <v>2.2794117647058743E-2</v>
      </c>
      <c r="T9" s="131">
        <v>142.6</v>
      </c>
      <c r="U9" s="132">
        <v>134.5</v>
      </c>
      <c r="V9" s="130">
        <f>T9/U9-1</f>
        <v>6.0223048327137541E-2</v>
      </c>
    </row>
    <row r="10" spans="1:22" ht="16.5" thickTop="1" thickBot="1" x14ac:dyDescent="0.25">
      <c r="B10" s="34" t="s">
        <v>121</v>
      </c>
      <c r="C10" s="106"/>
      <c r="D10" s="106"/>
      <c r="E10" s="129"/>
      <c r="F10" s="131"/>
      <c r="G10" s="132"/>
      <c r="H10" s="129"/>
      <c r="J10" s="106"/>
      <c r="K10" s="106"/>
      <c r="L10" s="129"/>
      <c r="M10" s="131"/>
      <c r="N10" s="132"/>
      <c r="O10" s="129"/>
      <c r="Q10" s="106"/>
      <c r="R10" s="106"/>
      <c r="S10" s="129"/>
      <c r="T10" s="131"/>
      <c r="U10" s="132"/>
      <c r="V10" s="129"/>
    </row>
    <row r="11" spans="1:22" ht="16.5" thickTop="1" thickBot="1" x14ac:dyDescent="0.25">
      <c r="B11" s="12" t="s">
        <v>118</v>
      </c>
      <c r="C11" s="110">
        <v>0.70499999999999996</v>
      </c>
      <c r="D11" s="110">
        <v>0.71599999999999997</v>
      </c>
      <c r="E11" s="140" t="str">
        <f>(C11-D11)*100&amp; " p.p."</f>
        <v>-1,1 p.p.</v>
      </c>
      <c r="F11" s="110">
        <v>0.72799999999999998</v>
      </c>
      <c r="G11" s="119">
        <v>0.72699999999999998</v>
      </c>
      <c r="H11" s="140" t="str">
        <f>(F11-G11)*100&amp; " p.p."</f>
        <v>0,1 p.p.</v>
      </c>
      <c r="I11" s="135"/>
      <c r="J11" s="110">
        <v>0.79700000000000004</v>
      </c>
      <c r="K11" s="110">
        <v>0.8</v>
      </c>
      <c r="L11" s="140" t="str">
        <f>(J11-K11)*100&amp; " p.p."</f>
        <v>-0,3 p.p.</v>
      </c>
      <c r="M11" s="110">
        <v>0.81200000000000006</v>
      </c>
      <c r="N11" s="119">
        <v>0.81399999999999995</v>
      </c>
      <c r="O11" s="165" t="str">
        <f>ROUND((M11-N11)*100,1)&amp; " p.p."</f>
        <v>-0,2 p.p.</v>
      </c>
      <c r="Q11" s="110">
        <v>0.60899999999999999</v>
      </c>
      <c r="R11" s="110">
        <v>0.63200000000000001</v>
      </c>
      <c r="S11" s="140" t="str">
        <f>(Q11-R11)*100&amp; " p.p."</f>
        <v>-2,3 p.p.</v>
      </c>
      <c r="T11" s="110">
        <v>0.64500000000000002</v>
      </c>
      <c r="U11" s="119">
        <v>0.64</v>
      </c>
      <c r="V11" s="140" t="str">
        <f>(T11-U11)*100&amp; " p.p."</f>
        <v>0,5 p.p.</v>
      </c>
    </row>
    <row r="12" spans="1:22" ht="16.5" thickTop="1" thickBot="1" x14ac:dyDescent="0.25">
      <c r="B12" s="12" t="s">
        <v>119</v>
      </c>
      <c r="C12" s="106">
        <v>191.8</v>
      </c>
      <c r="D12" s="106">
        <v>181.1</v>
      </c>
      <c r="E12" s="130">
        <f>C12/D12-1</f>
        <v>5.9083379348426446E-2</v>
      </c>
      <c r="F12" s="131">
        <v>190.5</v>
      </c>
      <c r="G12" s="132">
        <v>184.1</v>
      </c>
      <c r="H12" s="130">
        <f>F12/G12-1</f>
        <v>3.4763715372080339E-2</v>
      </c>
      <c r="J12" s="106">
        <v>215.2</v>
      </c>
      <c r="K12" s="106">
        <v>203.2</v>
      </c>
      <c r="L12" s="130">
        <f>J12/K12-1</f>
        <v>5.9055118110236116E-2</v>
      </c>
      <c r="M12" s="131">
        <v>215.7</v>
      </c>
      <c r="N12" s="132">
        <v>207.3</v>
      </c>
      <c r="O12" s="130">
        <f>M12/N12-1</f>
        <v>4.0520984081041878E-2</v>
      </c>
      <c r="Q12" s="106">
        <v>160.80000000000001</v>
      </c>
      <c r="R12" s="106">
        <v>153.19999999999999</v>
      </c>
      <c r="S12" s="130">
        <f>Q12/R12-1</f>
        <v>4.9608355091383949E-2</v>
      </c>
      <c r="T12" s="131">
        <v>158.5</v>
      </c>
      <c r="U12" s="132">
        <v>154.80000000000001</v>
      </c>
      <c r="V12" s="130">
        <f>T12/U12-1</f>
        <v>2.390180878552961E-2</v>
      </c>
    </row>
    <row r="13" spans="1:22" ht="16.5" thickTop="1" thickBot="1" x14ac:dyDescent="0.25">
      <c r="B13" s="12" t="s">
        <v>120</v>
      </c>
      <c r="C13" s="106">
        <v>135.30000000000001</v>
      </c>
      <c r="D13" s="106">
        <v>129.69999999999999</v>
      </c>
      <c r="E13" s="130">
        <f>C13/D13-1</f>
        <v>4.3176561295297011E-2</v>
      </c>
      <c r="F13" s="131">
        <v>138.69999999999999</v>
      </c>
      <c r="G13" s="132">
        <v>133.80000000000001</v>
      </c>
      <c r="H13" s="130">
        <f>F13/G13-1</f>
        <v>3.6621823617339233E-2</v>
      </c>
      <c r="J13" s="106">
        <v>171.5</v>
      </c>
      <c r="K13" s="106">
        <v>162.5</v>
      </c>
      <c r="L13" s="130">
        <f>J13/K13-1</f>
        <v>5.5384615384615365E-2</v>
      </c>
      <c r="M13" s="131">
        <v>175.1</v>
      </c>
      <c r="N13" s="132">
        <v>168.7</v>
      </c>
      <c r="O13" s="130">
        <f>M13/N13-1</f>
        <v>3.7937166567872049E-2</v>
      </c>
      <c r="Q13" s="106">
        <v>97.9</v>
      </c>
      <c r="R13" s="106">
        <v>96.8</v>
      </c>
      <c r="S13" s="130">
        <f>Q13/R13-1</f>
        <v>1.1363636363636465E-2</v>
      </c>
      <c r="T13" s="131">
        <v>102.2</v>
      </c>
      <c r="U13" s="132">
        <v>99</v>
      </c>
      <c r="V13" s="130">
        <f>T13/U13-1</f>
        <v>3.2323232323232309E-2</v>
      </c>
    </row>
    <row r="14" spans="1:22" ht="16.5" thickTop="1" thickBot="1" x14ac:dyDescent="0.25">
      <c r="B14" s="34" t="s">
        <v>122</v>
      </c>
      <c r="C14" s="106"/>
      <c r="D14" s="106"/>
      <c r="E14" s="133"/>
      <c r="F14" s="131"/>
      <c r="G14" s="132"/>
      <c r="H14" s="133"/>
      <c r="J14" s="106"/>
      <c r="K14" s="106"/>
      <c r="L14" s="133"/>
      <c r="M14" s="131"/>
      <c r="N14" s="132"/>
      <c r="O14" s="133"/>
      <c r="Q14" s="106"/>
      <c r="R14" s="106"/>
      <c r="S14" s="133"/>
      <c r="T14" s="131"/>
      <c r="U14" s="132"/>
      <c r="V14" s="133"/>
    </row>
    <row r="15" spans="1:22" ht="16.5" thickTop="1" thickBot="1" x14ac:dyDescent="0.25">
      <c r="B15" s="12" t="s">
        <v>118</v>
      </c>
      <c r="C15" s="110">
        <v>0.70499999999999996</v>
      </c>
      <c r="D15" s="110">
        <v>0.69499999999999995</v>
      </c>
      <c r="E15" s="165" t="str">
        <f>ROUND((C15-D15)*100,1)&amp; " p.p."</f>
        <v>1 p.p.</v>
      </c>
      <c r="F15" s="110">
        <v>0.70499999999999996</v>
      </c>
      <c r="G15" s="119">
        <v>0.69899999999999995</v>
      </c>
      <c r="H15" s="165" t="str">
        <f>ROUND((F15-G15)*100,1)&amp; " p.p."</f>
        <v>0,6 p.p.</v>
      </c>
      <c r="I15" s="135"/>
      <c r="J15" s="110">
        <v>0.79100000000000004</v>
      </c>
      <c r="K15" s="110">
        <v>0.79200000000000004</v>
      </c>
      <c r="L15" s="140" t="str">
        <f>(J15-K15)*100&amp; " p.p."</f>
        <v>-0,1 p.p.</v>
      </c>
      <c r="M15" s="110">
        <v>0.79100000000000004</v>
      </c>
      <c r="N15" s="119">
        <v>0.79600000000000004</v>
      </c>
      <c r="O15" s="140" t="str">
        <f>(M15-N15)*100&amp; " p.p."</f>
        <v>-0,5 p.p.</v>
      </c>
      <c r="Q15" s="110">
        <v>0.61699999999999999</v>
      </c>
      <c r="R15" s="110">
        <v>0.59899999999999998</v>
      </c>
      <c r="S15" s="140" t="str">
        <f>(Q15-R15)*100&amp; " p.p."</f>
        <v>1,8 p.p.</v>
      </c>
      <c r="T15" s="110">
        <v>0.61799999999999999</v>
      </c>
      <c r="U15" s="119">
        <v>0.60199999999999998</v>
      </c>
      <c r="V15" s="140" t="str">
        <f>(T15-U15)*100&amp; " p.p."</f>
        <v>1,6 p.p.</v>
      </c>
    </row>
    <row r="16" spans="1:22" ht="16.5" thickTop="1" thickBot="1" x14ac:dyDescent="0.25">
      <c r="B16" s="12" t="s">
        <v>119</v>
      </c>
      <c r="C16" s="106">
        <v>307</v>
      </c>
      <c r="D16" s="106">
        <v>299.39999999999998</v>
      </c>
      <c r="E16" s="130">
        <f>C16/D16-1</f>
        <v>2.5384101536406245E-2</v>
      </c>
      <c r="F16" s="131">
        <v>307.5</v>
      </c>
      <c r="G16" s="132">
        <v>293</v>
      </c>
      <c r="H16" s="130">
        <f>F16/G16-1</f>
        <v>4.9488054607508492E-2</v>
      </c>
      <c r="J16" s="106">
        <v>338.4</v>
      </c>
      <c r="K16" s="106">
        <v>328.6</v>
      </c>
      <c r="L16" s="130">
        <f>J16/K16-1</f>
        <v>2.9823493609251184E-2</v>
      </c>
      <c r="M16" s="131">
        <v>339</v>
      </c>
      <c r="N16" s="132">
        <v>322</v>
      </c>
      <c r="O16" s="130">
        <f>M16/N16-1</f>
        <v>5.2795031055900665E-2</v>
      </c>
      <c r="Q16" s="106">
        <v>265.7</v>
      </c>
      <c r="R16" s="106">
        <v>261.5</v>
      </c>
      <c r="S16" s="130">
        <f>Q16/R16-1</f>
        <v>1.6061185468451145E-2</v>
      </c>
      <c r="T16" s="131">
        <v>266.10000000000002</v>
      </c>
      <c r="U16" s="132">
        <v>254.5</v>
      </c>
      <c r="V16" s="130">
        <f>T16/U16-1</f>
        <v>4.5579567779960861E-2</v>
      </c>
    </row>
    <row r="17" spans="2:22" ht="16.5" thickTop="1" thickBot="1" x14ac:dyDescent="0.25">
      <c r="B17" s="12" t="s">
        <v>120</v>
      </c>
      <c r="C17" s="106">
        <v>216.4</v>
      </c>
      <c r="D17" s="106">
        <v>208.1</v>
      </c>
      <c r="E17" s="130">
        <f>C17/D17-1</f>
        <v>3.9884670831331182E-2</v>
      </c>
      <c r="F17" s="131">
        <v>216.8</v>
      </c>
      <c r="G17" s="132">
        <v>204.9</v>
      </c>
      <c r="H17" s="130">
        <f>F17/G17-1</f>
        <v>5.8077110785749175E-2</v>
      </c>
      <c r="J17" s="106">
        <v>267.8</v>
      </c>
      <c r="K17" s="106">
        <v>260.2</v>
      </c>
      <c r="L17" s="130">
        <f>J17/K17-1</f>
        <v>2.9208301306687279E-2</v>
      </c>
      <c r="M17" s="131">
        <v>268.2</v>
      </c>
      <c r="N17" s="132">
        <v>256.10000000000002</v>
      </c>
      <c r="O17" s="130">
        <f>M17/N17-1</f>
        <v>4.7247169074580153E-2</v>
      </c>
      <c r="Q17" s="106">
        <v>164</v>
      </c>
      <c r="R17" s="106">
        <v>156.69999999999999</v>
      </c>
      <c r="S17" s="130">
        <f>Q17/R17-1</f>
        <v>4.6585832801531613E-2</v>
      </c>
      <c r="T17" s="131">
        <v>164.4</v>
      </c>
      <c r="U17" s="132">
        <v>153.30000000000001</v>
      </c>
      <c r="V17" s="130">
        <f>T17/U17-1</f>
        <v>7.2407045009784676E-2</v>
      </c>
    </row>
    <row r="18" spans="2:22" ht="17.100000000000001" customHeight="1" thickTop="1" x14ac:dyDescent="0.2">
      <c r="B18" s="35"/>
    </row>
    <row r="19" spans="2:22" ht="15.75" thickBot="1" x14ac:dyDescent="0.25">
      <c r="B19" s="23"/>
    </row>
    <row r="20" spans="2:22" ht="22.5" customHeight="1" thickTop="1" thickBot="1" x14ac:dyDescent="0.25">
      <c r="B20" s="217" t="s">
        <v>141</v>
      </c>
      <c r="C20" s="178" t="s">
        <v>246</v>
      </c>
      <c r="D20" s="178" t="s">
        <v>248</v>
      </c>
      <c r="E20" s="213" t="s">
        <v>164</v>
      </c>
      <c r="F20" s="178" t="s">
        <v>246</v>
      </c>
      <c r="G20" s="178" t="s">
        <v>248</v>
      </c>
      <c r="H20" s="213" t="s">
        <v>164</v>
      </c>
      <c r="J20" s="178" t="s">
        <v>247</v>
      </c>
      <c r="K20" s="178" t="s">
        <v>249</v>
      </c>
      <c r="L20" s="213" t="s">
        <v>164</v>
      </c>
      <c r="M20" s="178" t="s">
        <v>247</v>
      </c>
      <c r="N20" s="178" t="s">
        <v>249</v>
      </c>
      <c r="O20" s="213" t="s">
        <v>164</v>
      </c>
      <c r="Q20" s="178" t="s">
        <v>228</v>
      </c>
      <c r="R20" s="178" t="s">
        <v>185</v>
      </c>
      <c r="S20" s="213" t="s">
        <v>164</v>
      </c>
      <c r="T20" s="178" t="s">
        <v>228</v>
      </c>
      <c r="U20" s="178" t="s">
        <v>185</v>
      </c>
      <c r="V20" s="213" t="s">
        <v>164</v>
      </c>
    </row>
    <row r="21" spans="2:22" ht="22.5" customHeight="1" thickTop="1" thickBot="1" x14ac:dyDescent="0.25">
      <c r="B21" s="218"/>
      <c r="C21" s="198" t="s">
        <v>165</v>
      </c>
      <c r="D21" s="210"/>
      <c r="E21" s="214"/>
      <c r="F21" s="198" t="s">
        <v>166</v>
      </c>
      <c r="G21" s="210"/>
      <c r="H21" s="214"/>
      <c r="J21" s="198" t="s">
        <v>165</v>
      </c>
      <c r="K21" s="210"/>
      <c r="L21" s="214"/>
      <c r="M21" s="198" t="s">
        <v>166</v>
      </c>
      <c r="N21" s="210"/>
      <c r="O21" s="214"/>
      <c r="Q21" s="198" t="s">
        <v>165</v>
      </c>
      <c r="R21" s="210"/>
      <c r="S21" s="214"/>
      <c r="T21" s="198" t="s">
        <v>166</v>
      </c>
      <c r="U21" s="210"/>
      <c r="V21" s="214"/>
    </row>
    <row r="22" spans="2:22" ht="16.5" thickTop="1" thickBot="1" x14ac:dyDescent="0.25">
      <c r="B22" s="30" t="s">
        <v>100</v>
      </c>
      <c r="C22" s="31"/>
      <c r="D22" s="31"/>
      <c r="E22" s="32"/>
      <c r="F22" s="32"/>
      <c r="G22" s="32"/>
      <c r="H22" s="32"/>
      <c r="J22" s="31"/>
      <c r="K22" s="31"/>
      <c r="L22" s="32"/>
      <c r="M22" s="32"/>
      <c r="N22" s="32"/>
      <c r="O22" s="32"/>
      <c r="Q22" s="31"/>
      <c r="R22" s="31"/>
      <c r="S22" s="32"/>
      <c r="T22" s="32"/>
      <c r="U22" s="32"/>
      <c r="V22" s="32"/>
    </row>
    <row r="23" spans="2:22" ht="16.5" thickTop="1" thickBot="1" x14ac:dyDescent="0.25">
      <c r="B23" s="12" t="s">
        <v>118</v>
      </c>
      <c r="C23" s="110">
        <v>0.7</v>
      </c>
      <c r="D23" s="110">
        <v>0.69099999999999995</v>
      </c>
      <c r="E23" s="165" t="str">
        <f>ROUND((C23-D23)*100,1)&amp; " p.p."</f>
        <v>0,9 p.p.</v>
      </c>
      <c r="F23" s="110">
        <v>0.71099999999999997</v>
      </c>
      <c r="G23" s="110">
        <v>0.69499999999999995</v>
      </c>
      <c r="H23" s="140" t="str">
        <f>(F23-G23)*100&amp; " p.p."</f>
        <v>1,6 p.p.</v>
      </c>
      <c r="I23" s="135"/>
      <c r="J23" s="110">
        <v>0.77900000000000003</v>
      </c>
      <c r="K23" s="110">
        <v>0.77</v>
      </c>
      <c r="L23" s="165" t="str">
        <f>ROUND((J23-K23)*100,1)&amp; " p.p."</f>
        <v>0,9 p.p.</v>
      </c>
      <c r="M23" s="110">
        <v>0.78800000000000003</v>
      </c>
      <c r="N23" s="110">
        <v>0.77700000000000002</v>
      </c>
      <c r="O23" s="140" t="str">
        <f>(M23-N23)*100&amp; " p.p."</f>
        <v>1,1 p.p.</v>
      </c>
      <c r="Q23" s="110">
        <v>0.621</v>
      </c>
      <c r="R23" s="110">
        <v>0.61</v>
      </c>
      <c r="S23" s="140" t="str">
        <f>(Q23-R23)*100&amp; " p.p."</f>
        <v>1,1 p.p.</v>
      </c>
      <c r="T23" s="110">
        <v>0.63400000000000001</v>
      </c>
      <c r="U23" s="110">
        <v>0.61299999999999999</v>
      </c>
      <c r="V23" s="140" t="str">
        <f>(T23-U23)*100&amp; " p.p."</f>
        <v>2,1 p.p.</v>
      </c>
    </row>
    <row r="24" spans="2:22" ht="16.5" thickTop="1" thickBot="1" x14ac:dyDescent="0.25">
      <c r="B24" s="12" t="s">
        <v>119</v>
      </c>
      <c r="C24" s="106">
        <v>256.7</v>
      </c>
      <c r="D24" s="106">
        <v>249.5</v>
      </c>
      <c r="E24" s="130">
        <f t="shared" ref="E24:E25" si="0">C24/D24-1</f>
        <v>2.8857715430861575E-2</v>
      </c>
      <c r="F24" s="131">
        <v>256.89999999999998</v>
      </c>
      <c r="G24" s="131">
        <v>252.8</v>
      </c>
      <c r="H24" s="130">
        <f t="shared" ref="H24:H25" si="1">F24/G24-1</f>
        <v>1.6218354430379556E-2</v>
      </c>
      <c r="J24" s="106">
        <v>279.10000000000002</v>
      </c>
      <c r="K24" s="106">
        <v>273.39999999999998</v>
      </c>
      <c r="L24" s="130">
        <f t="shared" ref="L24:L25" si="2">J24/K24-1</f>
        <v>2.0848573518654101E-2</v>
      </c>
      <c r="M24" s="131">
        <v>280.10000000000002</v>
      </c>
      <c r="N24" s="131">
        <v>277.3</v>
      </c>
      <c r="O24" s="130">
        <f t="shared" ref="O24:O25" si="3">M24/N24-1</f>
        <v>1.0097367472051921E-2</v>
      </c>
      <c r="Q24" s="106">
        <v>228.3</v>
      </c>
      <c r="R24" s="106">
        <v>219.1</v>
      </c>
      <c r="S24" s="130">
        <f t="shared" ref="S24:S25" si="4">Q24/R24-1</f>
        <v>4.1989958922866277E-2</v>
      </c>
      <c r="T24" s="131">
        <v>227.8</v>
      </c>
      <c r="U24" s="131">
        <v>221.5</v>
      </c>
      <c r="V24" s="130">
        <f t="shared" ref="V24:V25" si="5">T24/U24-1</f>
        <v>2.844243792325063E-2</v>
      </c>
    </row>
    <row r="25" spans="2:22" ht="16.5" thickTop="1" thickBot="1" x14ac:dyDescent="0.25">
      <c r="B25" s="12" t="s">
        <v>120</v>
      </c>
      <c r="C25" s="106">
        <v>179.7</v>
      </c>
      <c r="D25" s="106">
        <v>172.3</v>
      </c>
      <c r="E25" s="130">
        <f t="shared" si="0"/>
        <v>4.2948345908299324E-2</v>
      </c>
      <c r="F25" s="131">
        <v>182.7</v>
      </c>
      <c r="G25" s="131">
        <v>175.7</v>
      </c>
      <c r="H25" s="130">
        <f t="shared" si="1"/>
        <v>3.9840637450199168E-2</v>
      </c>
      <c r="J25" s="106">
        <v>217.5</v>
      </c>
      <c r="K25" s="106">
        <v>210.5</v>
      </c>
      <c r="L25" s="130">
        <f t="shared" si="2"/>
        <v>3.325415676959631E-2</v>
      </c>
      <c r="M25" s="131">
        <v>220.7</v>
      </c>
      <c r="N25" s="131">
        <v>215.4</v>
      </c>
      <c r="O25" s="130">
        <f t="shared" si="3"/>
        <v>2.4605385329619311E-2</v>
      </c>
      <c r="Q25" s="106">
        <v>141.69999999999999</v>
      </c>
      <c r="R25" s="106">
        <v>133.69999999999999</v>
      </c>
      <c r="S25" s="130">
        <f t="shared" si="4"/>
        <v>5.983545250560951E-2</v>
      </c>
      <c r="T25" s="131">
        <v>144.5</v>
      </c>
      <c r="U25" s="131">
        <v>135.9</v>
      </c>
      <c r="V25" s="130">
        <f t="shared" si="5"/>
        <v>6.3281824871228798E-2</v>
      </c>
    </row>
    <row r="26" spans="2:22" ht="16.5" thickTop="1" thickBot="1" x14ac:dyDescent="0.25">
      <c r="B26" s="34" t="s">
        <v>101</v>
      </c>
      <c r="C26" s="106"/>
      <c r="D26" s="106"/>
      <c r="E26" s="129"/>
      <c r="F26" s="131"/>
      <c r="G26" s="131"/>
      <c r="H26" s="129"/>
      <c r="J26" s="106"/>
      <c r="K26" s="106"/>
      <c r="L26" s="129"/>
      <c r="M26" s="131"/>
      <c r="N26" s="131"/>
      <c r="O26" s="129"/>
      <c r="Q26" s="106"/>
      <c r="R26" s="106"/>
      <c r="S26" s="129"/>
      <c r="T26" s="131"/>
      <c r="U26" s="131"/>
      <c r="V26" s="129"/>
    </row>
    <row r="27" spans="2:22" ht="16.5" thickTop="1" thickBot="1" x14ac:dyDescent="0.25">
      <c r="B27" s="12" t="s">
        <v>118</v>
      </c>
      <c r="C27" s="110">
        <v>0.70799999999999996</v>
      </c>
      <c r="D27" s="110">
        <v>0.71599999999999997</v>
      </c>
      <c r="E27" s="165" t="str">
        <f>ROUND((C27-D27)*100,1)&amp; " p.p."</f>
        <v>-0,8 p.p.</v>
      </c>
      <c r="F27" s="110">
        <v>0.70799999999999996</v>
      </c>
      <c r="G27" s="110">
        <v>0.72799999999999998</v>
      </c>
      <c r="H27" s="140" t="str">
        <f>(F27-G27)*100&amp; " p.p."</f>
        <v>-2 p.p.</v>
      </c>
      <c r="I27" s="135"/>
      <c r="J27" s="110">
        <v>0.82199999999999995</v>
      </c>
      <c r="K27" s="110">
        <v>0.85299999999999998</v>
      </c>
      <c r="L27" s="165" t="str">
        <f>ROUND((J27-K27)*100,1)&amp; " p.p."</f>
        <v>-3,1 p.p.</v>
      </c>
      <c r="M27" s="110">
        <v>0.82199999999999995</v>
      </c>
      <c r="N27" s="110">
        <v>0.86399999999999999</v>
      </c>
      <c r="O27" s="140" t="str">
        <f>(M27-N27)*100&amp; " p.p."</f>
        <v>-4,2 p.p.</v>
      </c>
      <c r="Q27" s="110">
        <v>0.59399999999999997</v>
      </c>
      <c r="R27" s="110">
        <v>0.58699999999999997</v>
      </c>
      <c r="S27" s="165" t="str">
        <f>ROUND((Q27-R27)*100,1)&amp; " p.p."</f>
        <v>0,7 p.p.</v>
      </c>
      <c r="T27" s="110">
        <v>0.59399999999999997</v>
      </c>
      <c r="U27" s="110">
        <v>0.59</v>
      </c>
      <c r="V27" s="140" t="str">
        <f>(T27-U27)*100&amp; " p.p."</f>
        <v>0,4 p.p.</v>
      </c>
    </row>
    <row r="28" spans="2:22" ht="16.5" thickTop="1" thickBot="1" x14ac:dyDescent="0.25">
      <c r="B28" s="12" t="s">
        <v>119</v>
      </c>
      <c r="C28" s="106">
        <v>267.39999999999998</v>
      </c>
      <c r="D28" s="106">
        <v>267.89999999999998</v>
      </c>
      <c r="E28" s="130">
        <f t="shared" ref="E28:E29" si="6">C28/D28-1</f>
        <v>-1.8663680477790656E-3</v>
      </c>
      <c r="F28" s="131">
        <v>267.39999999999998</v>
      </c>
      <c r="G28" s="131">
        <v>239.8</v>
      </c>
      <c r="H28" s="130">
        <f t="shared" ref="H28:H29" si="7">F28/G28-1</f>
        <v>0.11509591326105073</v>
      </c>
      <c r="J28" s="106">
        <v>306</v>
      </c>
      <c r="K28" s="106">
        <v>297.7</v>
      </c>
      <c r="L28" s="130">
        <f t="shared" ref="L28:L29" si="8">J28/K28-1</f>
        <v>2.788041652670481E-2</v>
      </c>
      <c r="M28" s="131">
        <v>306</v>
      </c>
      <c r="N28" s="131">
        <v>270.89999999999998</v>
      </c>
      <c r="O28" s="130">
        <f t="shared" ref="O28:O29" si="9">M28/N28-1</f>
        <v>0.12956810631229243</v>
      </c>
      <c r="Q28" s="106">
        <v>210.9</v>
      </c>
      <c r="R28" s="106">
        <v>226.9</v>
      </c>
      <c r="S28" s="130">
        <f t="shared" ref="S28:S29" si="10">Q28/R28-1</f>
        <v>-7.0515645658880577E-2</v>
      </c>
      <c r="T28" s="131">
        <v>210.9</v>
      </c>
      <c r="U28" s="131">
        <v>194.1</v>
      </c>
      <c r="V28" s="130">
        <f t="shared" ref="V28:V29" si="11">T28/U28-1</f>
        <v>8.6553323029366469E-2</v>
      </c>
    </row>
    <row r="29" spans="2:22" ht="16.5" thickTop="1" thickBot="1" x14ac:dyDescent="0.25">
      <c r="B29" s="12" t="s">
        <v>120</v>
      </c>
      <c r="C29" s="106">
        <v>189.4</v>
      </c>
      <c r="D29" s="106">
        <v>191.9</v>
      </c>
      <c r="E29" s="130">
        <f t="shared" si="6"/>
        <v>-1.3027618551328835E-2</v>
      </c>
      <c r="F29" s="131">
        <v>189.4</v>
      </c>
      <c r="G29" s="131">
        <v>174.6</v>
      </c>
      <c r="H29" s="130">
        <f t="shared" si="7"/>
        <v>8.4765177548682846E-2</v>
      </c>
      <c r="J29" s="106">
        <v>251.4</v>
      </c>
      <c r="K29" s="106">
        <v>253.9</v>
      </c>
      <c r="L29" s="130">
        <f t="shared" si="8"/>
        <v>-9.8463962189838661E-3</v>
      </c>
      <c r="M29" s="131">
        <v>251.4</v>
      </c>
      <c r="N29" s="131">
        <v>234.2</v>
      </c>
      <c r="O29" s="130">
        <f t="shared" si="9"/>
        <v>7.3441502988898399E-2</v>
      </c>
      <c r="Q29" s="106">
        <v>125.2</v>
      </c>
      <c r="R29" s="106">
        <v>133.19999999999999</v>
      </c>
      <c r="S29" s="130">
        <f t="shared" si="10"/>
        <v>-6.0060060060059928E-2</v>
      </c>
      <c r="T29" s="131">
        <v>125.2</v>
      </c>
      <c r="U29" s="131">
        <v>114.6</v>
      </c>
      <c r="V29" s="130">
        <f t="shared" si="11"/>
        <v>9.2495636998254804E-2</v>
      </c>
    </row>
    <row r="30" spans="2:22" ht="16.5" thickTop="1" thickBot="1" x14ac:dyDescent="0.25">
      <c r="B30" s="34" t="s">
        <v>102</v>
      </c>
      <c r="C30" s="106"/>
      <c r="D30" s="106"/>
      <c r="E30" s="129"/>
      <c r="F30" s="131"/>
      <c r="G30" s="131"/>
      <c r="H30" s="129"/>
      <c r="J30" s="106"/>
      <c r="K30" s="106"/>
      <c r="L30" s="129"/>
      <c r="M30" s="131"/>
      <c r="N30" s="131"/>
      <c r="O30" s="129"/>
      <c r="Q30" s="106"/>
      <c r="R30" s="106"/>
      <c r="S30" s="129"/>
      <c r="T30" s="131"/>
      <c r="U30" s="131"/>
      <c r="V30" s="129"/>
    </row>
    <row r="31" spans="2:22" ht="16.5" thickTop="1" thickBot="1" x14ac:dyDescent="0.25">
      <c r="B31" s="12" t="s">
        <v>118</v>
      </c>
      <c r="C31" s="110">
        <v>0.72299999999999998</v>
      </c>
      <c r="D31" s="110">
        <v>0.71099999999999997</v>
      </c>
      <c r="E31" s="140" t="str">
        <f>(C31-D31)*100&amp; " p.p."</f>
        <v>1,2 p.p.</v>
      </c>
      <c r="F31" s="110">
        <v>0.72299999999999998</v>
      </c>
      <c r="G31" s="110">
        <v>0.72799999999999998</v>
      </c>
      <c r="H31" s="140" t="str">
        <f>(F31-G31)*100&amp; " p.p."</f>
        <v>-0,5 p.p.</v>
      </c>
      <c r="I31" s="135"/>
      <c r="J31" s="110">
        <v>0.80900000000000005</v>
      </c>
      <c r="K31" s="110">
        <v>0.80600000000000005</v>
      </c>
      <c r="L31" s="140" t="str">
        <f>(J31-K31)*100&amp; " p.p."</f>
        <v>0,3 p.p.</v>
      </c>
      <c r="M31" s="110">
        <v>0.80900000000000005</v>
      </c>
      <c r="N31" s="110">
        <v>0.82399999999999995</v>
      </c>
      <c r="O31" s="165" t="str">
        <f>ROUND((M31-N31)*100,1)&amp; " p.p."</f>
        <v>-1,5 p.p.</v>
      </c>
      <c r="Q31" s="110">
        <v>0.63500000000000001</v>
      </c>
      <c r="R31" s="110">
        <v>0.61599999999999999</v>
      </c>
      <c r="S31" s="140" t="str">
        <f>(Q31-R31)*100&amp; " p.p."</f>
        <v>1,9 p.p.</v>
      </c>
      <c r="T31" s="110">
        <v>0.63500000000000001</v>
      </c>
      <c r="U31" s="110">
        <v>0.63</v>
      </c>
      <c r="V31" s="140" t="str">
        <f>(T31-U31)*100&amp; " p.p."</f>
        <v>0,5 p.p.</v>
      </c>
    </row>
    <row r="32" spans="2:22" ht="16.5" thickTop="1" thickBot="1" x14ac:dyDescent="0.25">
      <c r="B32" s="12" t="s">
        <v>119</v>
      </c>
      <c r="C32" s="106">
        <v>299.10000000000002</v>
      </c>
      <c r="D32" s="106">
        <v>274.60000000000002</v>
      </c>
      <c r="E32" s="130">
        <f t="shared" ref="E32:E33" si="12">C32/D32-1</f>
        <v>8.9220684632192349E-2</v>
      </c>
      <c r="F32" s="131">
        <v>299.10000000000002</v>
      </c>
      <c r="G32" s="131">
        <v>284.60000000000002</v>
      </c>
      <c r="H32" s="130">
        <f t="shared" ref="H32:H33" si="13">F32/G32-1</f>
        <v>5.0948699929725949E-2</v>
      </c>
      <c r="J32" s="106">
        <v>354.9</v>
      </c>
      <c r="K32" s="106">
        <v>320.7</v>
      </c>
      <c r="L32" s="130">
        <f t="shared" ref="L32:L33" si="14">J32/K32-1</f>
        <v>0.10664172123479876</v>
      </c>
      <c r="M32" s="131">
        <v>354.9</v>
      </c>
      <c r="N32" s="131">
        <v>334.4</v>
      </c>
      <c r="O32" s="130">
        <f t="shared" ref="O32:O33" si="15">M32/N32-1</f>
        <v>6.1303827751196138E-2</v>
      </c>
      <c r="Q32" s="106">
        <v>227.1</v>
      </c>
      <c r="R32" s="106">
        <v>215</v>
      </c>
      <c r="S32" s="130">
        <f t="shared" ref="S32:S33" si="16">Q32/R32-1</f>
        <v>5.6279069767441792E-2</v>
      </c>
      <c r="T32" s="131">
        <v>227.1</v>
      </c>
      <c r="U32" s="131">
        <v>220.2</v>
      </c>
      <c r="V32" s="130">
        <f t="shared" ref="V32:V33" si="17">T32/U32-1</f>
        <v>3.1335149863760181E-2</v>
      </c>
    </row>
    <row r="33" spans="2:22" ht="16.5" thickTop="1" thickBot="1" x14ac:dyDescent="0.25">
      <c r="B33" s="12" t="s">
        <v>120</v>
      </c>
      <c r="C33" s="106">
        <v>216.1</v>
      </c>
      <c r="D33" s="106">
        <v>195.3</v>
      </c>
      <c r="E33" s="130">
        <f t="shared" si="12"/>
        <v>0.10650281618023549</v>
      </c>
      <c r="F33" s="131">
        <v>216.1</v>
      </c>
      <c r="G33" s="131">
        <v>207.1</v>
      </c>
      <c r="H33" s="130">
        <f t="shared" si="13"/>
        <v>4.3457267020762913E-2</v>
      </c>
      <c r="J33" s="106">
        <v>287.10000000000002</v>
      </c>
      <c r="K33" s="106">
        <v>258.5</v>
      </c>
      <c r="L33" s="130">
        <f t="shared" si="14"/>
        <v>0.11063829787234059</v>
      </c>
      <c r="M33" s="131">
        <v>287.10000000000002</v>
      </c>
      <c r="N33" s="131">
        <v>275.60000000000002</v>
      </c>
      <c r="O33" s="130">
        <f t="shared" si="15"/>
        <v>4.172714078374451E-2</v>
      </c>
      <c r="Q33" s="106">
        <v>144.30000000000001</v>
      </c>
      <c r="R33" s="106">
        <v>132.4</v>
      </c>
      <c r="S33" s="130">
        <f t="shared" si="16"/>
        <v>8.9879154078549961E-2</v>
      </c>
      <c r="T33" s="131">
        <v>144.30000000000001</v>
      </c>
      <c r="U33" s="131">
        <v>138.69999999999999</v>
      </c>
      <c r="V33" s="130">
        <f t="shared" si="17"/>
        <v>4.0374909877433529E-2</v>
      </c>
    </row>
    <row r="34" spans="2:22" ht="16.5" thickTop="1" thickBot="1" x14ac:dyDescent="0.25">
      <c r="B34" s="34" t="s">
        <v>103</v>
      </c>
      <c r="C34" s="106"/>
      <c r="D34" s="106"/>
      <c r="E34" s="129"/>
      <c r="F34" s="131"/>
      <c r="G34" s="131"/>
      <c r="H34" s="129"/>
      <c r="J34" s="106"/>
      <c r="K34" s="106"/>
      <c r="L34" s="129"/>
      <c r="M34" s="131"/>
      <c r="N34" s="131"/>
      <c r="O34" s="129"/>
      <c r="Q34" s="106"/>
      <c r="R34" s="106"/>
      <c r="S34" s="129"/>
      <c r="T34" s="131"/>
      <c r="U34" s="131"/>
      <c r="V34" s="129"/>
    </row>
    <row r="35" spans="2:22" ht="16.5" thickTop="1" thickBot="1" x14ac:dyDescent="0.25">
      <c r="B35" s="12" t="s">
        <v>118</v>
      </c>
      <c r="C35" s="110">
        <v>0.72199999999999998</v>
      </c>
      <c r="D35" s="110">
        <v>0.78100000000000003</v>
      </c>
      <c r="E35" s="165" t="str">
        <f>ROUND((C35-D35)*100,1)&amp; " p.p."</f>
        <v>-5,9 p.p.</v>
      </c>
      <c r="F35" s="110">
        <v>0.73899999999999999</v>
      </c>
      <c r="G35" s="110">
        <v>0.78100000000000003</v>
      </c>
      <c r="H35" s="165" t="str">
        <f>ROUND((F35-G35)*100,1)&amp; " p.p."</f>
        <v>-4,2 p.p.</v>
      </c>
      <c r="I35" s="135"/>
      <c r="J35" s="110">
        <v>0.83</v>
      </c>
      <c r="K35" s="110">
        <v>0.84899999999999998</v>
      </c>
      <c r="L35" s="140" t="str">
        <f>(J35-K35)*100&amp; " p.p."</f>
        <v>-1,9 p.p.</v>
      </c>
      <c r="M35" s="110">
        <v>0.82399999999999995</v>
      </c>
      <c r="N35" s="110">
        <v>0.84899999999999998</v>
      </c>
      <c r="O35" s="165" t="str">
        <f>ROUND((M35-N35)*100,1)&amp; " p.p."</f>
        <v>-2,5 p.p.</v>
      </c>
      <c r="Q35" s="110">
        <v>0.58599999999999997</v>
      </c>
      <c r="R35" s="110">
        <v>0.71199999999999997</v>
      </c>
      <c r="S35" s="140" t="str">
        <f>(Q35-R35)*100&amp; " p.p."</f>
        <v>-12,6 p.p.</v>
      </c>
      <c r="T35" s="110">
        <v>0.65200000000000002</v>
      </c>
      <c r="U35" s="110">
        <v>0.71199999999999997</v>
      </c>
      <c r="V35" s="165" t="str">
        <f>ROUND((T35-U35)*100,1)&amp; " p.p."</f>
        <v>-6 p.p.</v>
      </c>
    </row>
    <row r="36" spans="2:22" ht="16.5" thickTop="1" thickBot="1" x14ac:dyDescent="0.25">
      <c r="B36" s="12" t="s">
        <v>119</v>
      </c>
      <c r="C36" s="106">
        <v>285.10000000000002</v>
      </c>
      <c r="D36" s="106">
        <v>280.5</v>
      </c>
      <c r="E36" s="130">
        <f t="shared" ref="E36:E37" si="18">C36/D36-1</f>
        <v>1.6399286987522466E-2</v>
      </c>
      <c r="F36" s="131">
        <v>316</v>
      </c>
      <c r="G36" s="131">
        <v>281</v>
      </c>
      <c r="H36" s="130">
        <f t="shared" ref="H36:H37" si="19">F36/G36-1</f>
        <v>0.12455516014234869</v>
      </c>
      <c r="J36" s="106">
        <v>305.8</v>
      </c>
      <c r="K36" s="106">
        <v>298.7</v>
      </c>
      <c r="L36" s="130">
        <f t="shared" ref="L36:L37" si="20">J36/K36-1</f>
        <v>2.3769668563776492E-2</v>
      </c>
      <c r="M36" s="131">
        <v>344.5</v>
      </c>
      <c r="N36" s="131">
        <v>298.7</v>
      </c>
      <c r="O36" s="130">
        <f t="shared" ref="O36:O37" si="21">M36/N36-1</f>
        <v>0.15333110143957152</v>
      </c>
      <c r="Q36" s="106">
        <v>248.7</v>
      </c>
      <c r="R36" s="106">
        <v>260.5</v>
      </c>
      <c r="S36" s="130">
        <f t="shared" ref="S36:S37" si="22">Q36/R36-1</f>
        <v>-4.5297504798464505E-2</v>
      </c>
      <c r="T36" s="131">
        <v>278.7</v>
      </c>
      <c r="U36" s="131">
        <v>260.89999999999998</v>
      </c>
      <c r="V36" s="130">
        <f t="shared" ref="V36:V37" si="23">T36/U36-1</f>
        <v>6.8225373706400916E-2</v>
      </c>
    </row>
    <row r="37" spans="2:22" ht="16.5" thickTop="1" thickBot="1" x14ac:dyDescent="0.25">
      <c r="B37" s="12" t="s">
        <v>120</v>
      </c>
      <c r="C37" s="106">
        <v>205.7</v>
      </c>
      <c r="D37" s="106">
        <v>219.1</v>
      </c>
      <c r="E37" s="130">
        <f t="shared" si="18"/>
        <v>-6.1159287996348732E-2</v>
      </c>
      <c r="F37" s="131">
        <v>233.5</v>
      </c>
      <c r="G37" s="131">
        <v>219.4</v>
      </c>
      <c r="H37" s="130">
        <f t="shared" si="19"/>
        <v>6.4266180492251523E-2</v>
      </c>
      <c r="J37" s="106">
        <v>253.9</v>
      </c>
      <c r="K37" s="106">
        <v>253.6</v>
      </c>
      <c r="L37" s="130">
        <f t="shared" si="20"/>
        <v>1.1829652996846463E-3</v>
      </c>
      <c r="M37" s="131">
        <v>283.8</v>
      </c>
      <c r="N37" s="131">
        <v>253.6</v>
      </c>
      <c r="O37" s="130">
        <f t="shared" si="21"/>
        <v>0.11908517350157743</v>
      </c>
      <c r="Q37" s="106">
        <v>145.69999999999999</v>
      </c>
      <c r="R37" s="106">
        <v>185.5</v>
      </c>
      <c r="S37" s="130">
        <f t="shared" si="22"/>
        <v>-0.21455525606469006</v>
      </c>
      <c r="T37" s="131">
        <v>181.8</v>
      </c>
      <c r="U37" s="131">
        <v>185.5</v>
      </c>
      <c r="V37" s="130">
        <f t="shared" si="23"/>
        <v>-1.99460916442048E-2</v>
      </c>
    </row>
    <row r="38" spans="2:22" ht="15.75" thickTop="1" x14ac:dyDescent="0.2">
      <c r="B38" s="23"/>
    </row>
    <row r="39" spans="2:22" ht="36" x14ac:dyDescent="0.2">
      <c r="B39" s="23" t="s">
        <v>183</v>
      </c>
    </row>
    <row r="40" spans="2:22" x14ac:dyDescent="0.2">
      <c r="B40" s="23"/>
    </row>
    <row r="41" spans="2:22" ht="15.75" thickBot="1" x14ac:dyDescent="0.25">
      <c r="B41" s="23"/>
    </row>
    <row r="42" spans="2:22" ht="22.5" customHeight="1" thickTop="1" thickBot="1" x14ac:dyDescent="0.25">
      <c r="B42" s="217" t="s">
        <v>147</v>
      </c>
      <c r="C42" s="178" t="s">
        <v>246</v>
      </c>
      <c r="D42" s="178" t="s">
        <v>248</v>
      </c>
      <c r="E42" s="213" t="s">
        <v>164</v>
      </c>
      <c r="F42" s="178" t="s">
        <v>246</v>
      </c>
      <c r="G42" s="178" t="s">
        <v>248</v>
      </c>
      <c r="H42" s="213" t="s">
        <v>164</v>
      </c>
      <c r="J42" s="178" t="s">
        <v>247</v>
      </c>
      <c r="K42" s="178" t="s">
        <v>249</v>
      </c>
      <c r="L42" s="213" t="s">
        <v>164</v>
      </c>
      <c r="M42" s="178" t="s">
        <v>247</v>
      </c>
      <c r="N42" s="178" t="s">
        <v>249</v>
      </c>
      <c r="O42" s="213" t="s">
        <v>164</v>
      </c>
      <c r="Q42" s="178" t="s">
        <v>228</v>
      </c>
      <c r="R42" s="178" t="s">
        <v>185</v>
      </c>
      <c r="S42" s="213" t="s">
        <v>164</v>
      </c>
      <c r="T42" s="178" t="s">
        <v>228</v>
      </c>
      <c r="U42" s="178" t="s">
        <v>185</v>
      </c>
      <c r="V42" s="213" t="s">
        <v>164</v>
      </c>
    </row>
    <row r="43" spans="2:22" ht="22.5" customHeight="1" thickTop="1" thickBot="1" x14ac:dyDescent="0.25">
      <c r="B43" s="197"/>
      <c r="C43" s="198" t="s">
        <v>165</v>
      </c>
      <c r="D43" s="210"/>
      <c r="E43" s="214"/>
      <c r="F43" s="198" t="s">
        <v>166</v>
      </c>
      <c r="G43" s="210"/>
      <c r="H43" s="214"/>
      <c r="J43" s="198" t="s">
        <v>165</v>
      </c>
      <c r="K43" s="210"/>
      <c r="L43" s="214"/>
      <c r="M43" s="198" t="s">
        <v>166</v>
      </c>
      <c r="N43" s="210"/>
      <c r="O43" s="214"/>
      <c r="Q43" s="198" t="s">
        <v>165</v>
      </c>
      <c r="R43" s="210"/>
      <c r="S43" s="214"/>
      <c r="T43" s="198" t="s">
        <v>166</v>
      </c>
      <c r="U43" s="210"/>
      <c r="V43" s="214"/>
    </row>
    <row r="44" spans="2:22" ht="16.5" thickTop="1" thickBot="1" x14ac:dyDescent="0.25">
      <c r="B44" s="30" t="s">
        <v>117</v>
      </c>
      <c r="C44" s="31"/>
      <c r="D44" s="31"/>
      <c r="E44" s="32"/>
      <c r="F44" s="32"/>
      <c r="G44" s="32"/>
      <c r="H44" s="32"/>
      <c r="J44" s="31"/>
      <c r="K44" s="31"/>
      <c r="L44" s="32"/>
      <c r="M44" s="32"/>
      <c r="N44" s="32"/>
      <c r="O44" s="32"/>
      <c r="Q44" s="31"/>
      <c r="R44" s="31"/>
      <c r="S44" s="32"/>
      <c r="T44" s="32"/>
      <c r="U44" s="32"/>
      <c r="V44" s="32"/>
    </row>
    <row r="45" spans="2:22" ht="16.5" thickTop="1" thickBot="1" x14ac:dyDescent="0.25">
      <c r="B45" s="12" t="s">
        <v>118</v>
      </c>
      <c r="C45" s="110">
        <v>0.60599999999999998</v>
      </c>
      <c r="D45" s="110">
        <v>0.60099999999999998</v>
      </c>
      <c r="E45" s="165" t="str">
        <f>ROUND((C45-D45)*100,1)&amp; " p.p."</f>
        <v>0,5 p.p.</v>
      </c>
      <c r="F45" s="110">
        <v>0.62</v>
      </c>
      <c r="G45" s="110">
        <v>0.61199999999999999</v>
      </c>
      <c r="H45" s="165" t="str">
        <f>ROUND((F45-G45)*100,1)&amp; " p.p."</f>
        <v>0,8 p.p.</v>
      </c>
      <c r="I45" s="135"/>
      <c r="J45" s="110">
        <v>0.67400000000000004</v>
      </c>
      <c r="K45" s="191">
        <v>0.66700000000000004</v>
      </c>
      <c r="L45" s="165" t="str">
        <f>ROUND((J45-K45)*100,1)&amp; " p.p."</f>
        <v>0,7 p.p.</v>
      </c>
      <c r="M45" s="110">
        <v>0.68500000000000005</v>
      </c>
      <c r="N45" s="110">
        <v>0.67600000000000005</v>
      </c>
      <c r="O45" s="165" t="str">
        <f>ROUND((M45-N45)*100,1)&amp; " p.p."</f>
        <v>0,9 p.p.</v>
      </c>
      <c r="Q45" s="110">
        <v>0.53600000000000003</v>
      </c>
      <c r="R45" s="110">
        <v>0.52800000000000002</v>
      </c>
      <c r="S45" s="165" t="str">
        <f>ROUND((Q45-R45)*100,1)&amp; " p.p."</f>
        <v>0,8 p.p.</v>
      </c>
      <c r="T45" s="110">
        <v>0.54800000000000004</v>
      </c>
      <c r="U45" s="110">
        <v>0.54</v>
      </c>
      <c r="V45" s="165" t="str">
        <f>ROUND((T45-U45)*100,1)&amp; " p.p."</f>
        <v>0,8 p.p.</v>
      </c>
    </row>
    <row r="46" spans="2:22" ht="16.5" thickTop="1" thickBot="1" x14ac:dyDescent="0.25">
      <c r="B46" s="12" t="s">
        <v>119</v>
      </c>
      <c r="C46" s="106">
        <v>227.2</v>
      </c>
      <c r="D46" s="190">
        <v>201.2</v>
      </c>
      <c r="E46" s="130">
        <f t="shared" ref="E46:E47" si="24">C46/D46-1</f>
        <v>0.12922465208747513</v>
      </c>
      <c r="F46" s="131">
        <v>214.5</v>
      </c>
      <c r="G46" s="131">
        <v>202.3</v>
      </c>
      <c r="H46" s="130">
        <f t="shared" ref="H46:H47" si="25">F46/G46-1</f>
        <v>6.0306475531388903E-2</v>
      </c>
      <c r="J46" s="106">
        <v>238.4</v>
      </c>
      <c r="K46" s="190">
        <v>211.5</v>
      </c>
      <c r="L46" s="130">
        <f t="shared" ref="L46:L47" si="26">J46/K46-1</f>
        <v>0.12718676122931449</v>
      </c>
      <c r="M46" s="131">
        <v>225.8</v>
      </c>
      <c r="N46" s="131">
        <v>212</v>
      </c>
      <c r="O46" s="130">
        <f t="shared" ref="O46:O47" si="27">M46/N46-1</f>
        <v>6.509433962264155E-2</v>
      </c>
      <c r="Q46" s="106">
        <v>212</v>
      </c>
      <c r="R46" s="106">
        <v>184.7</v>
      </c>
      <c r="S46" s="130">
        <f t="shared" ref="S46:S47" si="28">Q46/R46-1</f>
        <v>0.14780725500812131</v>
      </c>
      <c r="T46" s="131">
        <v>198</v>
      </c>
      <c r="U46" s="131">
        <v>187.5</v>
      </c>
      <c r="V46" s="130">
        <f t="shared" ref="V46:V47" si="29">T46/U46-1</f>
        <v>5.600000000000005E-2</v>
      </c>
    </row>
    <row r="47" spans="2:22" ht="16.5" thickTop="1" thickBot="1" x14ac:dyDescent="0.25">
      <c r="B47" s="12" t="s">
        <v>120</v>
      </c>
      <c r="C47" s="106">
        <v>137.80000000000001</v>
      </c>
      <c r="D47" s="190">
        <v>121</v>
      </c>
      <c r="E47" s="130">
        <f t="shared" si="24"/>
        <v>0.1388429752066116</v>
      </c>
      <c r="F47" s="131">
        <v>133</v>
      </c>
      <c r="G47" s="131">
        <v>123.8</v>
      </c>
      <c r="H47" s="130">
        <f t="shared" si="25"/>
        <v>7.4313408723748031E-2</v>
      </c>
      <c r="J47" s="106">
        <v>160.6</v>
      </c>
      <c r="K47" s="190">
        <v>141.1</v>
      </c>
      <c r="L47" s="130">
        <f t="shared" si="26"/>
        <v>0.13819985825655556</v>
      </c>
      <c r="M47" s="131">
        <v>154.80000000000001</v>
      </c>
      <c r="N47" s="131">
        <v>143.4</v>
      </c>
      <c r="O47" s="130">
        <f t="shared" si="27"/>
        <v>7.9497907949790836E-2</v>
      </c>
      <c r="Q47" s="106">
        <v>113.6</v>
      </c>
      <c r="R47" s="106">
        <v>97.6</v>
      </c>
      <c r="S47" s="130">
        <f t="shared" si="28"/>
        <v>0.16393442622950816</v>
      </c>
      <c r="T47" s="131">
        <v>108.6</v>
      </c>
      <c r="U47" s="131">
        <v>101.3</v>
      </c>
      <c r="V47" s="130">
        <f t="shared" si="29"/>
        <v>7.206317867719636E-2</v>
      </c>
    </row>
    <row r="48" spans="2:22" ht="16.5" thickTop="1" thickBot="1" x14ac:dyDescent="0.25">
      <c r="B48" s="34" t="s">
        <v>121</v>
      </c>
      <c r="C48" s="106"/>
      <c r="D48" s="190"/>
      <c r="E48" s="129"/>
      <c r="F48" s="131"/>
      <c r="G48" s="131"/>
      <c r="H48" s="129"/>
      <c r="J48" s="106"/>
      <c r="K48" s="190"/>
      <c r="L48" s="129"/>
      <c r="M48" s="131"/>
      <c r="N48" s="131"/>
      <c r="O48" s="129"/>
      <c r="Q48" s="106"/>
      <c r="R48" s="106"/>
      <c r="S48" s="129"/>
      <c r="T48" s="131"/>
      <c r="U48" s="131"/>
      <c r="V48" s="129"/>
    </row>
    <row r="49" spans="2:22" ht="16.5" thickTop="1" thickBot="1" x14ac:dyDescent="0.25">
      <c r="B49" s="12" t="s">
        <v>118</v>
      </c>
      <c r="C49" s="110">
        <v>0.623</v>
      </c>
      <c r="D49" s="191">
        <v>0.63700000000000001</v>
      </c>
      <c r="E49" s="140" t="str">
        <f>(C49-D49)*100&amp; " p.p."</f>
        <v>-1,4 p.p.</v>
      </c>
      <c r="F49" s="110">
        <v>0.64900000000000002</v>
      </c>
      <c r="G49" s="110">
        <v>0.64</v>
      </c>
      <c r="H49" s="165" t="str">
        <f>ROUND((F49-G49)*100,1)&amp; " p.p."</f>
        <v>0,9 p.p.</v>
      </c>
      <c r="I49" s="135"/>
      <c r="J49" s="110">
        <v>0.70399999999999996</v>
      </c>
      <c r="K49" s="191">
        <v>0.72399999999999998</v>
      </c>
      <c r="L49" s="140" t="str">
        <f>(J49-K49)*100&amp; " p.p."</f>
        <v>-2 p.p.</v>
      </c>
      <c r="M49" s="110">
        <v>0.73399999999999999</v>
      </c>
      <c r="N49" s="110">
        <v>0.72399999999999998</v>
      </c>
      <c r="O49" s="140" t="str">
        <f>(M49-N49)*100&amp; " p.p."</f>
        <v>1 p.p.</v>
      </c>
      <c r="Q49" s="110">
        <v>0.53700000000000003</v>
      </c>
      <c r="R49" s="110">
        <v>0.53900000000000003</v>
      </c>
      <c r="S49" s="140" t="str">
        <f>(Q49-R49)*100&amp; " p.p."</f>
        <v>-0,2 p.p.</v>
      </c>
      <c r="T49" s="110">
        <v>0.55500000000000005</v>
      </c>
      <c r="U49" s="110">
        <v>0.54500000000000004</v>
      </c>
      <c r="V49" s="140" t="str">
        <f>(T49-U49)*100&amp; " p.p."</f>
        <v>1 p.p.</v>
      </c>
    </row>
    <row r="50" spans="2:22" ht="16.5" thickTop="1" thickBot="1" x14ac:dyDescent="0.25">
      <c r="B50" s="12" t="s">
        <v>119</v>
      </c>
      <c r="C50" s="106">
        <v>173.6</v>
      </c>
      <c r="D50" s="190">
        <v>160.19999999999999</v>
      </c>
      <c r="E50" s="130">
        <f t="shared" ref="E50:E51" si="30">C50/D50-1</f>
        <v>8.3645443196004976E-2</v>
      </c>
      <c r="F50" s="131">
        <v>171</v>
      </c>
      <c r="G50" s="131">
        <v>160</v>
      </c>
      <c r="H50" s="130">
        <f t="shared" ref="H50:H51" si="31">F50/G50-1</f>
        <v>6.8750000000000089E-2</v>
      </c>
      <c r="J50" s="106">
        <v>180.9</v>
      </c>
      <c r="K50" s="190">
        <v>171.5</v>
      </c>
      <c r="L50" s="130">
        <f t="shared" ref="L50:L51" si="32">J50/K50-1</f>
        <v>5.4810495626822275E-2</v>
      </c>
      <c r="M50" s="131">
        <v>182.8</v>
      </c>
      <c r="N50" s="131">
        <v>171.5</v>
      </c>
      <c r="O50" s="130">
        <f t="shared" ref="O50:O51" si="33">M50/N50-1</f>
        <v>6.588921282798843E-2</v>
      </c>
      <c r="Q50" s="106">
        <v>163.1</v>
      </c>
      <c r="R50" s="106">
        <v>137.80000000000001</v>
      </c>
      <c r="S50" s="130">
        <f t="shared" ref="S50:S51" si="34">Q50/R50-1</f>
        <v>0.18359941944847602</v>
      </c>
      <c r="T50" s="131">
        <v>153.19999999999999</v>
      </c>
      <c r="U50" s="131">
        <v>139.1</v>
      </c>
      <c r="V50" s="130">
        <f t="shared" ref="V50:V51" si="35">T50/U50-1</f>
        <v>0.1013659237958302</v>
      </c>
    </row>
    <row r="51" spans="2:22" ht="16.5" thickTop="1" thickBot="1" x14ac:dyDescent="0.25">
      <c r="B51" s="12" t="s">
        <v>120</v>
      </c>
      <c r="C51" s="106">
        <v>108.1</v>
      </c>
      <c r="D51" s="190">
        <v>102</v>
      </c>
      <c r="E51" s="130">
        <f t="shared" si="30"/>
        <v>5.9803921568627461E-2</v>
      </c>
      <c r="F51" s="131">
        <v>111.1</v>
      </c>
      <c r="G51" s="131">
        <v>102.4</v>
      </c>
      <c r="H51" s="130">
        <f t="shared" si="31"/>
        <v>8.4960937499999778E-2</v>
      </c>
      <c r="J51" s="106">
        <v>127.3</v>
      </c>
      <c r="K51" s="190">
        <v>124.2</v>
      </c>
      <c r="L51" s="130">
        <f t="shared" si="32"/>
        <v>2.4959742351046588E-2</v>
      </c>
      <c r="M51" s="131">
        <v>134.19999999999999</v>
      </c>
      <c r="N51" s="131">
        <v>124.2</v>
      </c>
      <c r="O51" s="130">
        <f t="shared" si="33"/>
        <v>8.0515297906602168E-2</v>
      </c>
      <c r="Q51" s="106">
        <v>87.6</v>
      </c>
      <c r="R51" s="106">
        <v>74.3</v>
      </c>
      <c r="S51" s="130">
        <f t="shared" si="34"/>
        <v>0.17900403768506057</v>
      </c>
      <c r="T51" s="131">
        <v>85</v>
      </c>
      <c r="U51" s="131">
        <v>75.8</v>
      </c>
      <c r="V51" s="130">
        <f t="shared" si="35"/>
        <v>0.12137203166226906</v>
      </c>
    </row>
    <row r="52" spans="2:22" ht="16.5" thickTop="1" thickBot="1" x14ac:dyDescent="0.25">
      <c r="B52" s="34" t="s">
        <v>122</v>
      </c>
      <c r="C52" s="106"/>
      <c r="D52" s="106"/>
      <c r="E52" s="129"/>
      <c r="F52" s="131"/>
      <c r="G52" s="131"/>
      <c r="H52" s="129"/>
      <c r="J52" s="106"/>
      <c r="K52" s="190"/>
      <c r="L52" s="129"/>
      <c r="M52" s="131"/>
      <c r="N52" s="131"/>
      <c r="O52" s="129"/>
      <c r="Q52" s="106"/>
      <c r="R52" s="106"/>
      <c r="S52" s="129"/>
      <c r="T52" s="131"/>
      <c r="U52" s="131"/>
      <c r="V52" s="129"/>
    </row>
    <row r="53" spans="2:22" ht="16.5" thickTop="1" thickBot="1" x14ac:dyDescent="0.25">
      <c r="B53" s="12" t="s">
        <v>118</v>
      </c>
      <c r="C53" s="110">
        <v>0.58899999999999997</v>
      </c>
      <c r="D53" s="110">
        <v>0.56999999999999995</v>
      </c>
      <c r="E53" s="140" t="str">
        <f>(C53-D53)*100&amp; " p.p."</f>
        <v>1,9 p.p.</v>
      </c>
      <c r="F53" s="110">
        <v>0.59199999999999997</v>
      </c>
      <c r="G53" s="110">
        <v>0.58499999999999996</v>
      </c>
      <c r="H53" s="165" t="str">
        <f>ROUND((F53-G53)*100,1)&amp; " p.p."</f>
        <v>0,7 p.p.</v>
      </c>
      <c r="I53" s="135"/>
      <c r="J53" s="110">
        <v>0.64100000000000001</v>
      </c>
      <c r="K53" s="191">
        <v>0.61599999999999999</v>
      </c>
      <c r="L53" s="140" t="str">
        <f>(J53-K53)*100&amp; " p.p."</f>
        <v>2,5 p.p.</v>
      </c>
      <c r="M53" s="110">
        <v>0.63800000000000001</v>
      </c>
      <c r="N53" s="110">
        <v>0.629</v>
      </c>
      <c r="O53" s="165" t="str">
        <f>ROUND((M53-N53)*100,1)&amp; " p.p."</f>
        <v>0,9 p.p.</v>
      </c>
      <c r="Q53" s="110">
        <v>0.53500000000000003</v>
      </c>
      <c r="R53" s="110">
        <v>0.51900000000000002</v>
      </c>
      <c r="S53" s="140" t="str">
        <f>(Q53-R53)*100&amp; " p.p."</f>
        <v>1,6 p.p.</v>
      </c>
      <c r="T53" s="110">
        <v>0.54200000000000004</v>
      </c>
      <c r="U53" s="110">
        <v>0.53600000000000003</v>
      </c>
      <c r="V53" s="165" t="str">
        <f>ROUND((T53-U53)*100,1)&amp; " p.p."</f>
        <v>0,6 p.p.</v>
      </c>
    </row>
    <row r="54" spans="2:22" ht="16.5" thickTop="1" thickBot="1" x14ac:dyDescent="0.25">
      <c r="B54" s="12" t="s">
        <v>119</v>
      </c>
      <c r="C54" s="106">
        <v>289</v>
      </c>
      <c r="D54" s="106">
        <v>242.3</v>
      </c>
      <c r="E54" s="130">
        <f t="shared" ref="E54:E55" si="36">C54/D54-1</f>
        <v>0.19273627734213772</v>
      </c>
      <c r="F54" s="131">
        <v>260.8</v>
      </c>
      <c r="G54" s="131">
        <v>247.2</v>
      </c>
      <c r="H54" s="130">
        <f t="shared" ref="H54:H55" si="37">F54/G54-1</f>
        <v>5.5016181229773586E-2</v>
      </c>
      <c r="J54" s="106">
        <v>308</v>
      </c>
      <c r="K54" s="190">
        <v>253.4</v>
      </c>
      <c r="L54" s="130">
        <f t="shared" ref="L54:L55" si="38">J54/K54-1</f>
        <v>0.21546961325966851</v>
      </c>
      <c r="M54" s="131">
        <v>274.2</v>
      </c>
      <c r="N54" s="131">
        <v>257.7</v>
      </c>
      <c r="O54" s="130">
        <f t="shared" ref="O54:O55" si="39">M54/N54-1</f>
        <v>6.4027939464493588E-2</v>
      </c>
      <c r="Q54" s="106">
        <v>264.60000000000002</v>
      </c>
      <c r="R54" s="106">
        <v>229.1</v>
      </c>
      <c r="S54" s="130">
        <f t="shared" ref="S54:S55" si="40">Q54/R54-1</f>
        <v>0.15495416848537769</v>
      </c>
      <c r="T54" s="131">
        <v>242.4</v>
      </c>
      <c r="U54" s="131">
        <v>234.5</v>
      </c>
      <c r="V54" s="130">
        <f t="shared" ref="V54:V55" si="41">T54/U54-1</f>
        <v>3.3688699360341134E-2</v>
      </c>
    </row>
    <row r="55" spans="2:22" ht="16.5" thickTop="1" thickBot="1" x14ac:dyDescent="0.25">
      <c r="B55" s="12" t="s">
        <v>120</v>
      </c>
      <c r="C55" s="106">
        <v>170.2</v>
      </c>
      <c r="D55" s="106">
        <v>138</v>
      </c>
      <c r="E55" s="108">
        <f t="shared" si="36"/>
        <v>0.23333333333333317</v>
      </c>
      <c r="F55" s="107">
        <v>154.4</v>
      </c>
      <c r="G55" s="107">
        <v>144.5</v>
      </c>
      <c r="H55" s="108">
        <f t="shared" si="37"/>
        <v>6.8512110726643538E-2</v>
      </c>
      <c r="J55" s="106">
        <v>197.3</v>
      </c>
      <c r="K55" s="190">
        <v>156.19999999999999</v>
      </c>
      <c r="L55" s="108">
        <f t="shared" si="38"/>
        <v>0.26312419974391821</v>
      </c>
      <c r="M55" s="107">
        <v>174.8</v>
      </c>
      <c r="N55" s="107">
        <v>162.1</v>
      </c>
      <c r="O55" s="108">
        <f t="shared" si="39"/>
        <v>7.8346699568167866E-2</v>
      </c>
      <c r="Q55" s="106">
        <v>141.69999999999999</v>
      </c>
      <c r="R55" s="106">
        <v>118.8</v>
      </c>
      <c r="S55" s="108">
        <f t="shared" si="40"/>
        <v>0.19276094276094269</v>
      </c>
      <c r="T55" s="107">
        <v>131.4</v>
      </c>
      <c r="U55" s="107">
        <v>125.6</v>
      </c>
      <c r="V55" s="108">
        <f t="shared" si="41"/>
        <v>4.6178343949044631E-2</v>
      </c>
    </row>
    <row r="56" spans="2:22" ht="15.75" thickTop="1" x14ac:dyDescent="0.2">
      <c r="B56" s="23"/>
    </row>
    <row r="57" spans="2:22" ht="15.75" thickBot="1" x14ac:dyDescent="0.25">
      <c r="B57" s="23"/>
    </row>
    <row r="58" spans="2:22" ht="22.5" customHeight="1" thickTop="1" thickBot="1" x14ac:dyDescent="0.25">
      <c r="B58" s="217" t="s">
        <v>148</v>
      </c>
      <c r="C58" s="178" t="s">
        <v>246</v>
      </c>
      <c r="D58" s="178" t="s">
        <v>248</v>
      </c>
      <c r="E58" s="213" t="s">
        <v>164</v>
      </c>
      <c r="F58" s="178" t="s">
        <v>246</v>
      </c>
      <c r="G58" s="178" t="s">
        <v>248</v>
      </c>
      <c r="H58" s="213" t="s">
        <v>164</v>
      </c>
      <c r="J58" s="178" t="s">
        <v>247</v>
      </c>
      <c r="K58" s="178" t="s">
        <v>249</v>
      </c>
      <c r="L58" s="213" t="s">
        <v>164</v>
      </c>
      <c r="M58" s="178" t="s">
        <v>247</v>
      </c>
      <c r="N58" s="178" t="s">
        <v>249</v>
      </c>
      <c r="O58" s="213" t="s">
        <v>164</v>
      </c>
      <c r="Q58" s="178" t="s">
        <v>228</v>
      </c>
      <c r="R58" s="178" t="s">
        <v>185</v>
      </c>
      <c r="S58" s="213" t="s">
        <v>164</v>
      </c>
      <c r="T58" s="178" t="s">
        <v>228</v>
      </c>
      <c r="U58" s="178" t="s">
        <v>185</v>
      </c>
      <c r="V58" s="213" t="s">
        <v>164</v>
      </c>
    </row>
    <row r="59" spans="2:22" ht="22.5" customHeight="1" thickTop="1" thickBot="1" x14ac:dyDescent="0.25">
      <c r="B59" s="218"/>
      <c r="C59" s="198" t="s">
        <v>165</v>
      </c>
      <c r="D59" s="210"/>
      <c r="E59" s="214"/>
      <c r="F59" s="198" t="s">
        <v>166</v>
      </c>
      <c r="G59" s="210"/>
      <c r="H59" s="214"/>
      <c r="J59" s="198" t="s">
        <v>165</v>
      </c>
      <c r="K59" s="210"/>
      <c r="L59" s="214"/>
      <c r="M59" s="198" t="s">
        <v>166</v>
      </c>
      <c r="N59" s="210"/>
      <c r="O59" s="214"/>
      <c r="Q59" s="198" t="s">
        <v>165</v>
      </c>
      <c r="R59" s="210"/>
      <c r="S59" s="214"/>
      <c r="T59" s="198" t="s">
        <v>166</v>
      </c>
      <c r="U59" s="210"/>
      <c r="V59" s="214"/>
    </row>
    <row r="60" spans="2:22" ht="16.5" thickTop="1" thickBot="1" x14ac:dyDescent="0.25">
      <c r="B60" s="30" t="s">
        <v>100</v>
      </c>
      <c r="C60" s="31"/>
      <c r="D60" s="31"/>
      <c r="E60" s="32"/>
      <c r="F60" s="32"/>
      <c r="G60" s="32"/>
      <c r="H60" s="32"/>
      <c r="J60" s="31"/>
      <c r="K60" s="31"/>
      <c r="L60" s="32"/>
      <c r="M60" s="32"/>
      <c r="N60" s="32"/>
      <c r="O60" s="32"/>
      <c r="Q60" s="31"/>
      <c r="R60" s="31"/>
      <c r="S60" s="32"/>
      <c r="T60" s="32"/>
      <c r="U60" s="32"/>
      <c r="V60" s="32"/>
    </row>
    <row r="61" spans="2:22" ht="16.5" thickTop="1" thickBot="1" x14ac:dyDescent="0.25">
      <c r="B61" s="12" t="s">
        <v>118</v>
      </c>
      <c r="C61" s="110">
        <v>0.56599999999999995</v>
      </c>
      <c r="D61" s="110">
        <v>0.53</v>
      </c>
      <c r="E61" s="165" t="str">
        <f>ROUND((C61-D61)*100,1)&amp; " p.p."</f>
        <v>3,6 p.p.</v>
      </c>
      <c r="F61" s="110">
        <v>0.57799999999999996</v>
      </c>
      <c r="G61" s="110">
        <v>0.54700000000000004</v>
      </c>
      <c r="H61" s="165" t="str">
        <f>ROUND((F61-G61)*100,1)&amp; " p.p."</f>
        <v>3,1 p.p.</v>
      </c>
      <c r="I61" s="135"/>
      <c r="J61" s="110">
        <v>0.59599999999999997</v>
      </c>
      <c r="K61" s="110">
        <v>0.57099999999999995</v>
      </c>
      <c r="L61" s="140" t="str">
        <f>(J61-K61)*100&amp; " p.p."</f>
        <v>2,5 p.p.</v>
      </c>
      <c r="M61" s="110">
        <v>0.61099999999999999</v>
      </c>
      <c r="N61" s="110">
        <v>0.58399999999999996</v>
      </c>
      <c r="O61" s="140" t="str">
        <f>(M61-N61)*100&amp; " p.p."</f>
        <v>2,7 p.p.</v>
      </c>
      <c r="Q61" s="110">
        <v>0.53400000000000003</v>
      </c>
      <c r="R61" s="110">
        <v>0.48699999999999999</v>
      </c>
      <c r="S61" s="140" t="str">
        <f>(Q61-R61)*100&amp; " p.p."</f>
        <v>4,7 p.p.</v>
      </c>
      <c r="T61" s="110">
        <v>0.54200000000000004</v>
      </c>
      <c r="U61" s="110">
        <v>0.50800000000000001</v>
      </c>
      <c r="V61" s="140" t="str">
        <f>(T61-U61)*100&amp; " p.p."</f>
        <v>3,4 p.p.</v>
      </c>
    </row>
    <row r="62" spans="2:22" ht="16.5" thickTop="1" thickBot="1" x14ac:dyDescent="0.25">
      <c r="B62" s="12" t="s">
        <v>119</v>
      </c>
      <c r="C62" s="106">
        <v>190.1</v>
      </c>
      <c r="D62" s="106">
        <v>183.5</v>
      </c>
      <c r="E62" s="130">
        <f t="shared" ref="E62:E63" si="42">C62/D62-1</f>
        <v>3.5967302452315941E-2</v>
      </c>
      <c r="F62" s="134">
        <v>190.9</v>
      </c>
      <c r="G62" s="134">
        <v>184.8</v>
      </c>
      <c r="H62" s="130">
        <f t="shared" ref="H62:H63" si="43">F62/G62-1</f>
        <v>3.3008658008657932E-2</v>
      </c>
      <c r="J62" s="106">
        <v>186.9</v>
      </c>
      <c r="K62" s="106">
        <v>178.1</v>
      </c>
      <c r="L62" s="130">
        <f t="shared" ref="L62:L63" si="44">J62/K62-1</f>
        <v>4.941044357102764E-2</v>
      </c>
      <c r="M62" s="134">
        <v>184.4</v>
      </c>
      <c r="N62" s="134">
        <v>178.6</v>
      </c>
      <c r="O62" s="130">
        <f t="shared" ref="O62:O63" si="45">M62/N62-1</f>
        <v>3.2474804031354942E-2</v>
      </c>
      <c r="Q62" s="106">
        <v>193.8</v>
      </c>
      <c r="R62" s="106">
        <v>190.3</v>
      </c>
      <c r="S62" s="130">
        <f t="shared" ref="S62:S63" si="46">Q62/R62-1</f>
        <v>1.8392012611665898E-2</v>
      </c>
      <c r="T62" s="134">
        <v>198.8</v>
      </c>
      <c r="U62" s="134">
        <v>192.6</v>
      </c>
      <c r="V62" s="130">
        <f t="shared" ref="V62:V63" si="47">T62/U62-1</f>
        <v>3.2191069574247333E-2</v>
      </c>
    </row>
    <row r="63" spans="2:22" ht="16.5" thickTop="1" thickBot="1" x14ac:dyDescent="0.25">
      <c r="B63" s="12" t="s">
        <v>120</v>
      </c>
      <c r="C63" s="106">
        <v>107.6</v>
      </c>
      <c r="D63" s="106">
        <v>97.3</v>
      </c>
      <c r="E63" s="130">
        <f t="shared" si="42"/>
        <v>0.10585817060637193</v>
      </c>
      <c r="F63" s="134">
        <v>110.3</v>
      </c>
      <c r="G63" s="134">
        <v>101.2</v>
      </c>
      <c r="H63" s="130">
        <f t="shared" si="43"/>
        <v>8.9920948616600826E-2</v>
      </c>
      <c r="J63" s="106">
        <v>111.5</v>
      </c>
      <c r="K63" s="190">
        <v>101.7</v>
      </c>
      <c r="L63" s="130">
        <f t="shared" si="44"/>
        <v>9.6361848574237907E-2</v>
      </c>
      <c r="M63" s="134">
        <v>112.6</v>
      </c>
      <c r="N63" s="134">
        <v>104.4</v>
      </c>
      <c r="O63" s="130">
        <f t="shared" si="45"/>
        <v>7.8544061302681989E-2</v>
      </c>
      <c r="Q63" s="106">
        <v>103.5</v>
      </c>
      <c r="R63" s="106">
        <v>92.6</v>
      </c>
      <c r="S63" s="130">
        <f t="shared" si="46"/>
        <v>0.11771058315334781</v>
      </c>
      <c r="T63" s="134">
        <v>107.8</v>
      </c>
      <c r="U63" s="134">
        <v>97.8</v>
      </c>
      <c r="V63" s="130">
        <f t="shared" si="47"/>
        <v>0.10224948875255624</v>
      </c>
    </row>
    <row r="64" spans="2:22" ht="16.5" thickTop="1" thickBot="1" x14ac:dyDescent="0.25">
      <c r="B64" s="34" t="s">
        <v>101</v>
      </c>
      <c r="C64" s="106"/>
      <c r="D64" s="190"/>
      <c r="E64" s="129"/>
      <c r="F64" s="134"/>
      <c r="G64" s="134"/>
      <c r="H64" s="129"/>
      <c r="J64" s="106"/>
      <c r="K64" s="190"/>
      <c r="L64" s="129"/>
      <c r="M64" s="134"/>
      <c r="N64" s="134"/>
      <c r="O64" s="129"/>
      <c r="Q64" s="106"/>
      <c r="R64" s="106"/>
      <c r="S64" s="129"/>
      <c r="T64" s="134"/>
      <c r="U64" s="134"/>
      <c r="V64" s="129"/>
    </row>
    <row r="65" spans="2:22" ht="16.5" thickTop="1" thickBot="1" x14ac:dyDescent="0.25">
      <c r="B65" s="12" t="s">
        <v>118</v>
      </c>
      <c r="C65" s="110">
        <v>0.70799999999999996</v>
      </c>
      <c r="D65" s="191">
        <v>0.74399999999999999</v>
      </c>
      <c r="E65" s="140" t="str">
        <f>(C65-D65)*100&amp; " p.p."</f>
        <v>-3,6 p.p.</v>
      </c>
      <c r="F65" s="110">
        <v>0.81499999999999995</v>
      </c>
      <c r="G65" s="110">
        <v>0.76200000000000001</v>
      </c>
      <c r="H65" s="165" t="str">
        <f>ROUND((F65-G65)*100,1)&amp; " p.p."</f>
        <v>5,3 p.p.</v>
      </c>
      <c r="I65" s="135"/>
      <c r="J65" s="110">
        <v>0.83199999999999996</v>
      </c>
      <c r="K65" s="191">
        <v>0.80600000000000005</v>
      </c>
      <c r="L65" s="165" t="str">
        <f>ROUND((J65-K65)*100,1)&amp; " p.p."</f>
        <v>2,6 p.p.</v>
      </c>
      <c r="M65" s="110">
        <v>0.84799999999999998</v>
      </c>
      <c r="N65" s="110">
        <v>0.80600000000000005</v>
      </c>
      <c r="O65" s="165" t="str">
        <f>ROUND((M65-N65)*100,1)&amp; " p.p."</f>
        <v>4,2 p.p.</v>
      </c>
      <c r="Q65" s="110">
        <v>0.58199999999999996</v>
      </c>
      <c r="R65" s="110">
        <v>0.59299999999999997</v>
      </c>
      <c r="S65" s="140" t="str">
        <f>(Q65-R65)*100&amp; " p.p."</f>
        <v>-1,1 p.p.</v>
      </c>
      <c r="T65" s="110">
        <v>0.70399999999999996</v>
      </c>
      <c r="U65" s="110">
        <v>0.61599999999999999</v>
      </c>
      <c r="V65" s="140" t="str">
        <f>(T65-U65)*100&amp; " p.p."</f>
        <v>8,8 p.p.</v>
      </c>
    </row>
    <row r="66" spans="2:22" ht="16.5" thickTop="1" thickBot="1" x14ac:dyDescent="0.25">
      <c r="B66" s="12" t="s">
        <v>119</v>
      </c>
      <c r="C66" s="106">
        <v>402.3</v>
      </c>
      <c r="D66" s="190">
        <v>392.4</v>
      </c>
      <c r="E66" s="130">
        <f t="shared" ref="E66:E67" si="48">C66/D66-1</f>
        <v>2.5229357798165264E-2</v>
      </c>
      <c r="F66" s="134">
        <v>393.8</v>
      </c>
      <c r="G66" s="134">
        <v>404.5</v>
      </c>
      <c r="H66" s="130">
        <f t="shared" ref="H66:H67" si="49">F66/G66-1</f>
        <v>-2.6452410383189129E-2</v>
      </c>
      <c r="J66" s="106">
        <v>442.8</v>
      </c>
      <c r="K66" s="190">
        <v>412.9</v>
      </c>
      <c r="L66" s="130">
        <f t="shared" ref="L66:L67" si="50">J66/K66-1</f>
        <v>7.2414628239283241E-2</v>
      </c>
      <c r="M66" s="134">
        <v>420</v>
      </c>
      <c r="N66" s="134">
        <v>412.9</v>
      </c>
      <c r="O66" s="130">
        <f t="shared" ref="O66:O67" si="51">M66/N66-1</f>
        <v>1.7195446839428419E-2</v>
      </c>
      <c r="Q66" s="106">
        <v>339.9</v>
      </c>
      <c r="R66" s="106">
        <v>223</v>
      </c>
      <c r="S66" s="130">
        <f t="shared" ref="S66:S67" si="52">Q66/R66-1</f>
        <v>0.5242152466367711</v>
      </c>
      <c r="T66" s="134">
        <v>269.89999999999998</v>
      </c>
      <c r="U66" s="134">
        <v>289</v>
      </c>
      <c r="V66" s="130">
        <f t="shared" ref="V66:V67" si="53">T66/U66-1</f>
        <v>-6.6089965397924E-2</v>
      </c>
    </row>
    <row r="67" spans="2:22" ht="16.5" thickTop="1" thickBot="1" x14ac:dyDescent="0.25">
      <c r="B67" s="12" t="s">
        <v>120</v>
      </c>
      <c r="C67" s="106">
        <v>284.7</v>
      </c>
      <c r="D67" s="190">
        <v>291.89999999999998</v>
      </c>
      <c r="E67" s="130">
        <f t="shared" si="48"/>
        <v>-2.4665981500513801E-2</v>
      </c>
      <c r="F67" s="134">
        <v>320.8</v>
      </c>
      <c r="G67" s="134">
        <v>308.10000000000002</v>
      </c>
      <c r="H67" s="130">
        <f t="shared" si="49"/>
        <v>4.1220382992534832E-2</v>
      </c>
      <c r="J67" s="106">
        <v>368.5</v>
      </c>
      <c r="K67" s="190">
        <v>332.7</v>
      </c>
      <c r="L67" s="130">
        <f t="shared" si="50"/>
        <v>0.10760444845205885</v>
      </c>
      <c r="M67" s="134">
        <v>355.9</v>
      </c>
      <c r="N67" s="134">
        <v>332.7</v>
      </c>
      <c r="O67" s="130">
        <f t="shared" si="51"/>
        <v>6.9732491734295188E-2</v>
      </c>
      <c r="Q67" s="106">
        <v>197.7</v>
      </c>
      <c r="R67" s="106">
        <v>132.19999999999999</v>
      </c>
      <c r="S67" s="130">
        <f t="shared" si="52"/>
        <v>0.4954614220877458</v>
      </c>
      <c r="T67" s="134">
        <v>190.1</v>
      </c>
      <c r="U67" s="134">
        <v>178.1</v>
      </c>
      <c r="V67" s="130">
        <f t="shared" si="53"/>
        <v>6.7377877596855651E-2</v>
      </c>
    </row>
    <row r="68" spans="2:22" ht="16.5" thickTop="1" thickBot="1" x14ac:dyDescent="0.25">
      <c r="B68" s="34" t="s">
        <v>102</v>
      </c>
      <c r="C68" s="106"/>
      <c r="D68" s="190"/>
      <c r="E68" s="129"/>
      <c r="F68" s="134"/>
      <c r="G68" s="134"/>
      <c r="H68" s="129"/>
      <c r="J68" s="106"/>
      <c r="K68" s="190"/>
      <c r="L68" s="129"/>
      <c r="M68" s="134"/>
      <c r="N68" s="134"/>
      <c r="O68" s="129"/>
      <c r="Q68" s="106"/>
      <c r="R68" s="106"/>
      <c r="S68" s="129"/>
      <c r="T68" s="134"/>
      <c r="U68" s="134"/>
      <c r="V68" s="129"/>
    </row>
    <row r="69" spans="2:22" ht="16.5" thickTop="1" thickBot="1" x14ac:dyDescent="0.25">
      <c r="B69" s="12" t="s">
        <v>118</v>
      </c>
      <c r="C69" s="110">
        <v>0.52600000000000002</v>
      </c>
      <c r="D69" s="110">
        <v>0.47599999999999998</v>
      </c>
      <c r="E69" s="140" t="str">
        <f>(C69-D69)*100&amp; " p.p."</f>
        <v>5 p.p.</v>
      </c>
      <c r="F69" s="170" t="s">
        <v>235</v>
      </c>
      <c r="G69" s="170" t="s">
        <v>235</v>
      </c>
      <c r="H69" s="170" t="s">
        <v>235</v>
      </c>
      <c r="I69" s="135"/>
      <c r="J69" s="110">
        <v>0.67600000000000005</v>
      </c>
      <c r="K69" s="192" t="s">
        <v>235</v>
      </c>
      <c r="L69" s="170" t="s">
        <v>235</v>
      </c>
      <c r="M69" s="170" t="s">
        <v>235</v>
      </c>
      <c r="N69" s="170" t="s">
        <v>235</v>
      </c>
      <c r="O69" s="170" t="s">
        <v>235</v>
      </c>
      <c r="Q69" s="110">
        <v>0.375</v>
      </c>
      <c r="R69" s="110">
        <v>0.47599999999999998</v>
      </c>
      <c r="S69" s="140" t="str">
        <f>(Q69-R69)*100&amp; " p.p."</f>
        <v>-10,1 p.p.</v>
      </c>
      <c r="T69" s="170" t="s">
        <v>235</v>
      </c>
      <c r="U69" s="170" t="s">
        <v>235</v>
      </c>
      <c r="V69" s="170" t="s">
        <v>235</v>
      </c>
    </row>
    <row r="70" spans="2:22" ht="16.5" thickTop="1" thickBot="1" x14ac:dyDescent="0.25">
      <c r="B70" s="12" t="s">
        <v>119</v>
      </c>
      <c r="C70" s="106">
        <v>171</v>
      </c>
      <c r="D70" s="106">
        <v>165.9</v>
      </c>
      <c r="E70" s="130">
        <f t="shared" ref="E70" si="54">C70/D70-1</f>
        <v>3.0741410488245968E-2</v>
      </c>
      <c r="F70" s="170" t="s">
        <v>235</v>
      </c>
      <c r="G70" s="170" t="s">
        <v>235</v>
      </c>
      <c r="H70" s="170" t="s">
        <v>235</v>
      </c>
      <c r="J70" s="106">
        <v>149.5</v>
      </c>
      <c r="K70" s="106" t="s">
        <v>235</v>
      </c>
      <c r="L70" s="106" t="s">
        <v>235</v>
      </c>
      <c r="M70" s="106" t="s">
        <v>235</v>
      </c>
      <c r="N70" s="106" t="s">
        <v>235</v>
      </c>
      <c r="O70" s="170" t="s">
        <v>235</v>
      </c>
      <c r="Q70" s="106">
        <v>210</v>
      </c>
      <c r="R70" s="106">
        <v>164.8</v>
      </c>
      <c r="S70" s="130">
        <f t="shared" ref="S70" si="55">Q70/R70-1</f>
        <v>0.27427184466019416</v>
      </c>
      <c r="T70" s="170" t="s">
        <v>235</v>
      </c>
      <c r="U70" s="170" t="s">
        <v>235</v>
      </c>
      <c r="V70" s="170" t="s">
        <v>235</v>
      </c>
    </row>
    <row r="71" spans="2:22" ht="16.5" thickTop="1" thickBot="1" x14ac:dyDescent="0.25">
      <c r="B71" s="12" t="s">
        <v>120</v>
      </c>
      <c r="C71" s="106">
        <v>90</v>
      </c>
      <c r="D71" s="106">
        <v>79</v>
      </c>
      <c r="E71" s="130">
        <f>C71/D71-1</f>
        <v>0.139240506329114</v>
      </c>
      <c r="F71" s="170" t="s">
        <v>235</v>
      </c>
      <c r="G71" s="170" t="s">
        <v>235</v>
      </c>
      <c r="H71" s="170" t="s">
        <v>235</v>
      </c>
      <c r="J71" s="106">
        <v>101.1</v>
      </c>
      <c r="K71" s="106" t="s">
        <v>235</v>
      </c>
      <c r="L71" s="106" t="s">
        <v>235</v>
      </c>
      <c r="M71" s="106" t="s">
        <v>235</v>
      </c>
      <c r="N71" s="106" t="s">
        <v>235</v>
      </c>
      <c r="O71" s="170" t="s">
        <v>235</v>
      </c>
      <c r="Q71" s="106">
        <v>78.8</v>
      </c>
      <c r="R71" s="106">
        <v>78.5</v>
      </c>
      <c r="S71" s="130">
        <f>Q71/R71-1</f>
        <v>3.8216560509554132E-3</v>
      </c>
      <c r="T71" s="170" t="s">
        <v>235</v>
      </c>
      <c r="U71" s="170" t="s">
        <v>235</v>
      </c>
      <c r="V71" s="170" t="s">
        <v>235</v>
      </c>
    </row>
    <row r="72" spans="2:22" ht="16.5" thickTop="1" thickBot="1" x14ac:dyDescent="0.25">
      <c r="B72" s="34" t="s">
        <v>103</v>
      </c>
      <c r="C72" s="106"/>
      <c r="D72" s="106"/>
      <c r="E72" s="129"/>
      <c r="F72" s="134"/>
      <c r="G72" s="134"/>
      <c r="H72" s="129"/>
      <c r="J72" s="106"/>
      <c r="K72" s="106"/>
      <c r="L72" s="129"/>
      <c r="M72" s="134"/>
      <c r="N72" s="134"/>
      <c r="O72" s="129"/>
      <c r="Q72" s="106"/>
      <c r="R72" s="106"/>
      <c r="S72" s="129"/>
      <c r="T72" s="134"/>
      <c r="U72" s="134"/>
      <c r="V72" s="129"/>
    </row>
    <row r="73" spans="2:22" ht="16.5" thickTop="1" thickBot="1" x14ac:dyDescent="0.25">
      <c r="B73" s="12" t="s">
        <v>118</v>
      </c>
      <c r="C73" s="110">
        <v>0.622</v>
      </c>
      <c r="D73" s="110">
        <v>0.65400000000000003</v>
      </c>
      <c r="E73" s="165" t="str">
        <f>ROUND((C73-D73)*100,1)&amp; " p.p."</f>
        <v>-3,2 p.p.</v>
      </c>
      <c r="F73" s="110">
        <v>0.64</v>
      </c>
      <c r="G73" s="110">
        <v>0.65400000000000003</v>
      </c>
      <c r="H73" s="165" t="str">
        <f>ROUND((F73-G73)*100,1)&amp; " p.p."</f>
        <v>-1,4 p.p.</v>
      </c>
      <c r="I73" s="135"/>
      <c r="J73" s="110">
        <v>0.70699999999999996</v>
      </c>
      <c r="K73" s="110">
        <v>0.73799999999999999</v>
      </c>
      <c r="L73" s="165" t="str">
        <f>ROUND((J73-K73)*100,1)&amp; " p.p."</f>
        <v>-3,1 p.p.</v>
      </c>
      <c r="M73" s="110">
        <v>0.72799999999999998</v>
      </c>
      <c r="N73" s="110">
        <v>0.73899999999999999</v>
      </c>
      <c r="O73" s="165" t="str">
        <f>ROUND((M73-N73)*100,1)&amp; " p.p."</f>
        <v>-1,1 p.p.</v>
      </c>
      <c r="Q73" s="110">
        <v>0.53300000000000003</v>
      </c>
      <c r="R73" s="110">
        <v>0.56299999999999994</v>
      </c>
      <c r="S73" s="165" t="str">
        <f>ROUND((Q73-R73)*100,1)&amp; " p.p."</f>
        <v>-3 p.p.</v>
      </c>
      <c r="T73" s="110">
        <v>0.54700000000000004</v>
      </c>
      <c r="U73" s="110">
        <v>0.56399999999999995</v>
      </c>
      <c r="V73" s="165" t="str">
        <f>ROUND((T73-U73)*100,1)&amp; " p.p."</f>
        <v>-1,7 p.p.</v>
      </c>
    </row>
    <row r="74" spans="2:22" ht="16.5" thickTop="1" thickBot="1" x14ac:dyDescent="0.25">
      <c r="B74" s="12" t="s">
        <v>119</v>
      </c>
      <c r="C74" s="106">
        <v>211.5</v>
      </c>
      <c r="D74" s="106">
        <v>193.8</v>
      </c>
      <c r="E74" s="130">
        <f t="shared" ref="E74:E75" si="56">C74/D74-1</f>
        <v>9.1331269349845146E-2</v>
      </c>
      <c r="F74" s="134">
        <v>211.8</v>
      </c>
      <c r="G74" s="134">
        <v>193.6</v>
      </c>
      <c r="H74" s="130">
        <f t="shared" ref="H74:H75" si="57">F74/G74-1</f>
        <v>9.4008264462809965E-2</v>
      </c>
      <c r="J74" s="106">
        <v>223.8</v>
      </c>
      <c r="K74" s="106">
        <v>206.3</v>
      </c>
      <c r="L74" s="130">
        <f t="shared" ref="L74:L75" si="58">J74/K74-1</f>
        <v>8.4827920504120247E-2</v>
      </c>
      <c r="M74" s="134">
        <v>224.8</v>
      </c>
      <c r="N74" s="134">
        <v>205.5</v>
      </c>
      <c r="O74" s="130">
        <f t="shared" ref="O74:O75" si="59">M74/N74-1</f>
        <v>9.391727493917279E-2</v>
      </c>
      <c r="Q74" s="106">
        <v>193.9</v>
      </c>
      <c r="R74" s="106">
        <v>178.6</v>
      </c>
      <c r="S74" s="130">
        <f t="shared" ref="S74:S75" si="60">Q74/R74-1</f>
        <v>8.5666293393057202E-2</v>
      </c>
      <c r="T74" s="134">
        <v>193.3</v>
      </c>
      <c r="U74" s="134">
        <v>178.8</v>
      </c>
      <c r="V74" s="130">
        <f t="shared" ref="V74:V75" si="61">T74/U74-1</f>
        <v>8.1096196868008841E-2</v>
      </c>
    </row>
    <row r="75" spans="2:22" ht="16.5" thickTop="1" thickBot="1" x14ac:dyDescent="0.25">
      <c r="B75" s="12" t="s">
        <v>120</v>
      </c>
      <c r="C75" s="106">
        <v>131.6</v>
      </c>
      <c r="D75" s="106">
        <v>126.8</v>
      </c>
      <c r="E75" s="108">
        <f t="shared" si="56"/>
        <v>3.7854889589905349E-2</v>
      </c>
      <c r="F75" s="109">
        <v>135.5</v>
      </c>
      <c r="G75" s="109">
        <v>126.6</v>
      </c>
      <c r="H75" s="108">
        <f t="shared" si="57"/>
        <v>7.0300157977883249E-2</v>
      </c>
      <c r="J75" s="106">
        <v>158.1</v>
      </c>
      <c r="K75" s="106">
        <v>152.1</v>
      </c>
      <c r="L75" s="108">
        <f t="shared" si="58"/>
        <v>3.9447731755424043E-2</v>
      </c>
      <c r="M75" s="109">
        <v>163.69999999999999</v>
      </c>
      <c r="N75" s="109">
        <v>151.9</v>
      </c>
      <c r="O75" s="108">
        <f t="shared" si="59"/>
        <v>7.7682685977616739E-2</v>
      </c>
      <c r="Q75" s="106">
        <v>103.4</v>
      </c>
      <c r="R75" s="106">
        <v>100.6</v>
      </c>
      <c r="S75" s="108">
        <f t="shared" si="60"/>
        <v>2.7833001988071704E-2</v>
      </c>
      <c r="T75" s="109">
        <v>105.7</v>
      </c>
      <c r="U75" s="109">
        <v>100.9</v>
      </c>
      <c r="V75" s="108">
        <f t="shared" si="61"/>
        <v>4.7571853320118818E-2</v>
      </c>
    </row>
    <row r="76" spans="2:22" ht="15.75" thickTop="1" x14ac:dyDescent="0.2">
      <c r="B76" s="23"/>
    </row>
    <row r="77" spans="2:22" x14ac:dyDescent="0.2">
      <c r="B77" s="23"/>
    </row>
    <row r="78" spans="2:22" x14ac:dyDescent="0.2">
      <c r="B78" s="2"/>
    </row>
    <row r="79" spans="2:22" x14ac:dyDescent="0.2">
      <c r="B79" s="23"/>
    </row>
    <row r="80" spans="2:22" x14ac:dyDescent="0.2">
      <c r="B80" s="35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52">
    <mergeCell ref="B4:B5"/>
    <mergeCell ref="B20:B21"/>
    <mergeCell ref="B42:B43"/>
    <mergeCell ref="B58:B59"/>
    <mergeCell ref="E4:E5"/>
    <mergeCell ref="E42:E43"/>
    <mergeCell ref="H4:H5"/>
    <mergeCell ref="C5:D5"/>
    <mergeCell ref="F5:G5"/>
    <mergeCell ref="E20:E21"/>
    <mergeCell ref="H20:H21"/>
    <mergeCell ref="C21:D21"/>
    <mergeCell ref="F21:G21"/>
    <mergeCell ref="H42:H43"/>
    <mergeCell ref="C43:D43"/>
    <mergeCell ref="F43:G43"/>
    <mergeCell ref="E58:E59"/>
    <mergeCell ref="H58:H59"/>
    <mergeCell ref="C59:D59"/>
    <mergeCell ref="F59:G59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6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8</v>
      </c>
    </row>
    <row r="2" spans="1:6" ht="15.75" x14ac:dyDescent="0.25">
      <c r="A2" s="9"/>
    </row>
    <row r="3" spans="1:6" ht="18.75" thickBot="1" x14ac:dyDescent="0.3">
      <c r="A3" s="9"/>
      <c r="B3" s="112" t="s">
        <v>115</v>
      </c>
    </row>
    <row r="4" spans="1:6" ht="15.75" customHeight="1" thickTop="1" x14ac:dyDescent="0.2">
      <c r="B4" s="215"/>
      <c r="C4" s="149"/>
      <c r="D4" s="161"/>
      <c r="E4" s="161"/>
      <c r="F4" s="213" t="s">
        <v>266</v>
      </c>
    </row>
    <row r="5" spans="1:6" x14ac:dyDescent="0.2">
      <c r="B5" s="219"/>
      <c r="C5" s="150" t="s">
        <v>264</v>
      </c>
      <c r="D5" s="162" t="s">
        <v>236</v>
      </c>
      <c r="E5" s="162" t="s">
        <v>265</v>
      </c>
      <c r="F5" s="220"/>
    </row>
    <row r="6" spans="1:6" ht="15.75" thickBot="1" x14ac:dyDescent="0.25">
      <c r="B6" s="216"/>
      <c r="C6" s="151"/>
      <c r="D6" s="163"/>
      <c r="E6" s="163"/>
      <c r="F6" s="214"/>
    </row>
    <row r="7" spans="1:6" ht="16.5" thickTop="1" thickBot="1" x14ac:dyDescent="0.25">
      <c r="B7" s="30" t="s">
        <v>109</v>
      </c>
      <c r="C7" s="36">
        <f t="shared" ref="C7:D7" si="0">SUM(C8:C10)</f>
        <v>136</v>
      </c>
      <c r="D7" s="36">
        <f t="shared" si="0"/>
        <v>133</v>
      </c>
      <c r="E7" s="36">
        <f t="shared" ref="E7" si="1">SUM(E8:E10)</f>
        <v>127</v>
      </c>
      <c r="F7" s="37">
        <f>C7/E7-1</f>
        <v>7.0866141732283561E-2</v>
      </c>
    </row>
    <row r="8" spans="1:6" ht="16.5" thickTop="1" thickBot="1" x14ac:dyDescent="0.25">
      <c r="B8" s="12" t="s">
        <v>110</v>
      </c>
      <c r="C8" s="38">
        <v>72</v>
      </c>
      <c r="D8" s="38">
        <v>73</v>
      </c>
      <c r="E8" s="155">
        <v>72</v>
      </c>
      <c r="F8" s="33">
        <f>C8/E8-1</f>
        <v>0</v>
      </c>
    </row>
    <row r="9" spans="1:6" ht="16.5" thickTop="1" thickBot="1" x14ac:dyDescent="0.25">
      <c r="B9" s="12" t="s">
        <v>111</v>
      </c>
      <c r="C9" s="38">
        <v>19</v>
      </c>
      <c r="D9" s="38">
        <v>18</v>
      </c>
      <c r="E9" s="155">
        <v>16</v>
      </c>
      <c r="F9" s="33">
        <f>C9/E9-1</f>
        <v>0.1875</v>
      </c>
    </row>
    <row r="10" spans="1:6" ht="16.5" thickTop="1" thickBot="1" x14ac:dyDescent="0.25">
      <c r="B10" s="12" t="s">
        <v>112</v>
      </c>
      <c r="C10" s="38">
        <v>45</v>
      </c>
      <c r="D10" s="38">
        <v>42</v>
      </c>
      <c r="E10" s="155">
        <v>39</v>
      </c>
      <c r="F10" s="33">
        <f>C10/E10-1</f>
        <v>0.15384615384615374</v>
      </c>
    </row>
    <row r="11" spans="1:6" ht="16.5" thickTop="1" thickBot="1" x14ac:dyDescent="0.25">
      <c r="B11" s="12"/>
      <c r="C11" s="38"/>
      <c r="D11" s="38"/>
      <c r="E11" s="38"/>
      <c r="F11" s="39"/>
    </row>
    <row r="12" spans="1:6" ht="16.5" thickTop="1" thickBot="1" x14ac:dyDescent="0.25">
      <c r="B12" s="34" t="s">
        <v>113</v>
      </c>
      <c r="C12" s="40">
        <f t="shared" ref="C12:D12" si="2">SUM(C13:C15)</f>
        <v>21931</v>
      </c>
      <c r="D12" s="40">
        <f t="shared" si="2"/>
        <v>21675</v>
      </c>
      <c r="E12" s="40">
        <f t="shared" ref="E12" si="3">SUM(E13:E15)</f>
        <v>20904</v>
      </c>
      <c r="F12" s="37">
        <f>C12/E12-1</f>
        <v>4.912935323383083E-2</v>
      </c>
    </row>
    <row r="13" spans="1:6" ht="16.5" thickTop="1" thickBot="1" x14ac:dyDescent="0.25">
      <c r="B13" s="12" t="s">
        <v>110</v>
      </c>
      <c r="C13" s="41">
        <v>14132</v>
      </c>
      <c r="D13" s="41">
        <v>14385</v>
      </c>
      <c r="E13" s="154">
        <v>14050</v>
      </c>
      <c r="F13" s="33">
        <f>C13/E13-1</f>
        <v>5.8362989323843539E-3</v>
      </c>
    </row>
    <row r="14" spans="1:6" ht="16.5" thickTop="1" thickBot="1" x14ac:dyDescent="0.25">
      <c r="B14" s="12" t="s">
        <v>111</v>
      </c>
      <c r="C14" s="41">
        <v>2864</v>
      </c>
      <c r="D14" s="41">
        <v>2658</v>
      </c>
      <c r="E14" s="154">
        <v>2429</v>
      </c>
      <c r="F14" s="33">
        <f>C14/E14-1</f>
        <v>0.17908604363935776</v>
      </c>
    </row>
    <row r="15" spans="1:6" ht="16.5" thickTop="1" thickBot="1" x14ac:dyDescent="0.25">
      <c r="B15" s="12" t="s">
        <v>112</v>
      </c>
      <c r="C15" s="41">
        <v>4935</v>
      </c>
      <c r="D15" s="41">
        <v>4632</v>
      </c>
      <c r="E15" s="154">
        <v>4425</v>
      </c>
      <c r="F15" s="33">
        <f>C15/E15-1</f>
        <v>0.11525423728813555</v>
      </c>
    </row>
    <row r="16" spans="1:6" ht="15.75" thickTop="1" x14ac:dyDescent="0.2">
      <c r="B16" s="23"/>
      <c r="C16" s="28"/>
      <c r="D16" s="28"/>
      <c r="E16" s="28"/>
      <c r="F16" s="28"/>
    </row>
  </sheetData>
  <mergeCells count="2">
    <mergeCell ref="B4:B6"/>
    <mergeCell ref="F4:F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4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" x14ac:dyDescent="0.25">
      <c r="A3" s="9"/>
      <c r="B3" s="19" t="s">
        <v>123</v>
      </c>
    </row>
    <row r="4" spans="1:5" x14ac:dyDescent="0.2">
      <c r="B4" s="221" t="s">
        <v>246</v>
      </c>
      <c r="C4" s="222" t="s">
        <v>124</v>
      </c>
      <c r="D4" s="222" t="s">
        <v>125</v>
      </c>
    </row>
    <row r="5" spans="1:5" ht="15.75" thickBot="1" x14ac:dyDescent="0.25">
      <c r="B5" s="197"/>
      <c r="C5" s="223"/>
      <c r="D5" s="223"/>
    </row>
    <row r="6" spans="1:5" ht="16.5" thickTop="1" thickBot="1" x14ac:dyDescent="0.25">
      <c r="B6" s="29" t="s">
        <v>126</v>
      </c>
      <c r="C6" s="50">
        <v>0.56200000000000006</v>
      </c>
      <c r="D6" s="50">
        <v>0.438</v>
      </c>
      <c r="E6" s="135"/>
    </row>
    <row r="7" spans="1:5" ht="16.5" thickTop="1" thickBot="1" x14ac:dyDescent="0.25">
      <c r="B7" s="12" t="s">
        <v>100</v>
      </c>
      <c r="C7" s="50">
        <v>0.61</v>
      </c>
      <c r="D7" s="50">
        <v>0.39</v>
      </c>
      <c r="E7" s="135"/>
    </row>
    <row r="8" spans="1:5" ht="15.75" thickTop="1" x14ac:dyDescent="0.2">
      <c r="B8" s="35" t="s">
        <v>101</v>
      </c>
      <c r="C8" s="50">
        <v>0.45900000000000002</v>
      </c>
      <c r="D8" s="50">
        <v>0.54100000000000004</v>
      </c>
      <c r="E8" s="135"/>
    </row>
    <row r="9" spans="1:5" x14ac:dyDescent="0.2">
      <c r="B9" s="35" t="s">
        <v>102</v>
      </c>
      <c r="C9" s="50">
        <v>0.39800000000000002</v>
      </c>
      <c r="D9" s="50">
        <v>0.60199999999999998</v>
      </c>
      <c r="E9" s="135"/>
    </row>
    <row r="10" spans="1:5" x14ac:dyDescent="0.2">
      <c r="B10" s="23" t="s">
        <v>103</v>
      </c>
      <c r="C10" s="50">
        <v>0.58599999999999997</v>
      </c>
      <c r="D10" s="50">
        <v>0.41399999999999998</v>
      </c>
      <c r="E10" s="135"/>
    </row>
    <row r="12" spans="1:5" x14ac:dyDescent="0.2">
      <c r="B12" s="221" t="s">
        <v>248</v>
      </c>
      <c r="C12" s="222" t="s">
        <v>124</v>
      </c>
      <c r="D12" s="222" t="s">
        <v>125</v>
      </c>
    </row>
    <row r="13" spans="1:5" ht="15.75" thickBot="1" x14ac:dyDescent="0.25">
      <c r="B13" s="197"/>
      <c r="C13" s="223"/>
      <c r="D13" s="223"/>
    </row>
    <row r="14" spans="1:5" ht="16.5" thickTop="1" thickBot="1" x14ac:dyDescent="0.25">
      <c r="B14" s="29" t="s">
        <v>126</v>
      </c>
      <c r="C14" s="50">
        <v>0.58499999999999996</v>
      </c>
      <c r="D14" s="50">
        <v>0.41499999999999998</v>
      </c>
    </row>
    <row r="15" spans="1:5" ht="16.5" thickTop="1" thickBot="1" x14ac:dyDescent="0.25">
      <c r="B15" s="12" t="s">
        <v>100</v>
      </c>
      <c r="C15" s="50">
        <v>0.64</v>
      </c>
      <c r="D15" s="50">
        <v>0.36</v>
      </c>
    </row>
    <row r="16" spans="1:5" ht="15.75" thickTop="1" x14ac:dyDescent="0.2">
      <c r="B16" s="35" t="s">
        <v>101</v>
      </c>
      <c r="C16" s="50">
        <v>0.47099999999999997</v>
      </c>
      <c r="D16" s="50">
        <v>0.52900000000000003</v>
      </c>
    </row>
    <row r="17" spans="2:5" x14ac:dyDescent="0.2">
      <c r="B17" s="35" t="s">
        <v>102</v>
      </c>
      <c r="C17" s="50">
        <v>0.45900000000000002</v>
      </c>
      <c r="D17" s="50">
        <v>0.54100000000000004</v>
      </c>
    </row>
    <row r="18" spans="2:5" x14ac:dyDescent="0.2">
      <c r="B18" s="23" t="s">
        <v>103</v>
      </c>
      <c r="C18" s="50">
        <v>0.58199999999999996</v>
      </c>
      <c r="D18" s="50">
        <v>0.41799999999999998</v>
      </c>
    </row>
    <row r="20" spans="2:5" x14ac:dyDescent="0.2">
      <c r="B20" s="221" t="s">
        <v>228</v>
      </c>
      <c r="C20" s="222" t="s">
        <v>124</v>
      </c>
      <c r="D20" s="222" t="s">
        <v>125</v>
      </c>
    </row>
    <row r="21" spans="2:5" ht="15.75" thickBot="1" x14ac:dyDescent="0.25">
      <c r="B21" s="197"/>
      <c r="C21" s="223"/>
      <c r="D21" s="223"/>
    </row>
    <row r="22" spans="2:5" ht="16.5" thickTop="1" thickBot="1" x14ac:dyDescent="0.25">
      <c r="B22" s="29" t="s">
        <v>126</v>
      </c>
      <c r="C22" s="50">
        <v>0.55900000000000005</v>
      </c>
      <c r="D22" s="50">
        <v>0.441</v>
      </c>
      <c r="E22" s="135"/>
    </row>
    <row r="23" spans="2:5" ht="16.5" thickTop="1" thickBot="1" x14ac:dyDescent="0.25">
      <c r="B23" s="12" t="s">
        <v>100</v>
      </c>
      <c r="C23" s="50">
        <v>0.61399999999999999</v>
      </c>
      <c r="D23" s="50">
        <v>0.38600000000000001</v>
      </c>
      <c r="E23" s="135"/>
    </row>
    <row r="24" spans="2:5" ht="15.75" thickTop="1" x14ac:dyDescent="0.2">
      <c r="B24" s="35" t="s">
        <v>101</v>
      </c>
      <c r="C24" s="50">
        <v>0.443</v>
      </c>
      <c r="D24" s="50">
        <v>0.55700000000000005</v>
      </c>
      <c r="E24" s="135"/>
    </row>
    <row r="25" spans="2:5" x14ac:dyDescent="0.2">
      <c r="B25" s="35" t="s">
        <v>102</v>
      </c>
      <c r="C25" s="50">
        <v>0.35899999999999999</v>
      </c>
      <c r="D25" s="50">
        <v>0.64100000000000001</v>
      </c>
      <c r="E25" s="135"/>
    </row>
    <row r="26" spans="2:5" x14ac:dyDescent="0.2">
      <c r="B26" s="23" t="s">
        <v>103</v>
      </c>
      <c r="C26" s="50">
        <v>0.58499999999999996</v>
      </c>
      <c r="D26" s="50">
        <v>0.41499999999999998</v>
      </c>
      <c r="E26" s="135"/>
    </row>
    <row r="28" spans="2:5" x14ac:dyDescent="0.2">
      <c r="B28" s="221" t="s">
        <v>185</v>
      </c>
      <c r="C28" s="222" t="s">
        <v>124</v>
      </c>
      <c r="D28" s="222" t="s">
        <v>125</v>
      </c>
    </row>
    <row r="29" spans="2:5" ht="15.75" thickBot="1" x14ac:dyDescent="0.25">
      <c r="B29" s="197"/>
      <c r="C29" s="223"/>
      <c r="D29" s="223"/>
    </row>
    <row r="30" spans="2:5" ht="16.5" thickTop="1" thickBot="1" x14ac:dyDescent="0.25">
      <c r="B30" s="29" t="s">
        <v>126</v>
      </c>
      <c r="C30" s="50">
        <v>0.59</v>
      </c>
      <c r="D30" s="50">
        <v>0.41</v>
      </c>
    </row>
    <row r="31" spans="2:5" ht="16.5" thickTop="1" thickBot="1" x14ac:dyDescent="0.25">
      <c r="B31" s="12" t="s">
        <v>100</v>
      </c>
      <c r="C31" s="50">
        <v>0.64</v>
      </c>
      <c r="D31" s="50">
        <v>0.36</v>
      </c>
    </row>
    <row r="32" spans="2:5" ht="15.75" thickTop="1" x14ac:dyDescent="0.2">
      <c r="B32" s="35" t="s">
        <v>101</v>
      </c>
      <c r="C32" s="50">
        <v>0.502</v>
      </c>
      <c r="D32" s="50">
        <v>0.498</v>
      </c>
    </row>
    <row r="33" spans="2:4" x14ac:dyDescent="0.2">
      <c r="B33" s="35" t="s">
        <v>102</v>
      </c>
      <c r="C33" s="50">
        <v>0.39800000000000002</v>
      </c>
      <c r="D33" s="50">
        <v>0.60199999999999998</v>
      </c>
    </row>
    <row r="34" spans="2:4" x14ac:dyDescent="0.2">
      <c r="B34" s="23" t="s">
        <v>103</v>
      </c>
      <c r="C34" s="50">
        <v>0.64400000000000002</v>
      </c>
      <c r="D34" s="50">
        <v>0.35599999999999998</v>
      </c>
    </row>
  </sheetData>
  <mergeCells count="12"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.75" thickBot="1" x14ac:dyDescent="0.3">
      <c r="A3" s="9"/>
      <c r="B3" s="15" t="s">
        <v>104</v>
      </c>
    </row>
    <row r="4" spans="1:5" ht="22.5" customHeight="1" thickTop="1" x14ac:dyDescent="0.2">
      <c r="B4" s="215"/>
      <c r="C4" s="213" t="s">
        <v>264</v>
      </c>
      <c r="D4" s="213" t="s">
        <v>265</v>
      </c>
      <c r="E4" s="213" t="s">
        <v>164</v>
      </c>
    </row>
    <row r="5" spans="1:5" ht="22.5" customHeight="1" thickBot="1" x14ac:dyDescent="0.25">
      <c r="B5" s="216"/>
      <c r="C5" s="214"/>
      <c r="D5" s="214"/>
      <c r="E5" s="214"/>
    </row>
    <row r="6" spans="1:5" ht="16.5" thickTop="1" thickBot="1" x14ac:dyDescent="0.25">
      <c r="B6" s="12" t="s">
        <v>100</v>
      </c>
      <c r="C6" s="89">
        <v>2511</v>
      </c>
      <c r="D6" s="89">
        <v>2569</v>
      </c>
      <c r="E6" s="124">
        <f>(C6-D6)/D6</f>
        <v>-2.2576878162709226E-2</v>
      </c>
    </row>
    <row r="7" spans="1:5" ht="16.5" thickTop="1" thickBot="1" x14ac:dyDescent="0.25">
      <c r="B7" s="12" t="s">
        <v>101</v>
      </c>
      <c r="C7" s="90">
        <v>779</v>
      </c>
      <c r="D7" s="90">
        <v>945</v>
      </c>
      <c r="E7" s="124">
        <f>(C7-D7)/D7</f>
        <v>-0.17566137566137566</v>
      </c>
    </row>
    <row r="8" spans="1:5" ht="16.5" thickTop="1" thickBot="1" x14ac:dyDescent="0.25">
      <c r="B8" s="12" t="s">
        <v>102</v>
      </c>
      <c r="C8" s="90">
        <v>197</v>
      </c>
      <c r="D8" s="90">
        <v>226</v>
      </c>
      <c r="E8" s="124">
        <f>(C8-D8)/D8</f>
        <v>-0.12831858407079647</v>
      </c>
    </row>
    <row r="9" spans="1:5" ht="16.5" thickTop="1" thickBot="1" x14ac:dyDescent="0.25">
      <c r="B9" s="12" t="s">
        <v>103</v>
      </c>
      <c r="C9" s="90">
        <v>335</v>
      </c>
      <c r="D9" s="90">
        <v>266</v>
      </c>
      <c r="E9" s="42">
        <f>(C9-D9)/D9</f>
        <v>0.25939849624060152</v>
      </c>
    </row>
    <row r="10" spans="1:5" ht="16.5" thickTop="1" thickBot="1" x14ac:dyDescent="0.25">
      <c r="B10" s="34" t="s">
        <v>31</v>
      </c>
      <c r="C10" s="43">
        <f>SUM(C6:C9)</f>
        <v>3822</v>
      </c>
      <c r="D10" s="43">
        <f>SUM(D6:D9)</f>
        <v>4006</v>
      </c>
      <c r="E10" s="125">
        <f>(C10-D10)/D10</f>
        <v>-4.593110334498253E-2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zoomScaleNormal="100" workbookViewId="0">
      <selection activeCell="D29" sqref="D29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8</v>
      </c>
    </row>
    <row r="2" spans="1:2" ht="15.75" x14ac:dyDescent="0.25">
      <c r="A2" s="9"/>
    </row>
    <row r="3" spans="1:2" ht="18" x14ac:dyDescent="0.25">
      <c r="A3" s="9"/>
      <c r="B3" s="15" t="s">
        <v>105</v>
      </c>
    </row>
    <row r="4" spans="1:2" x14ac:dyDescent="0.2">
      <c r="B4" s="18"/>
    </row>
    <row r="33" spans="2:3" x14ac:dyDescent="0.2">
      <c r="B33" s="224" t="s">
        <v>268</v>
      </c>
      <c r="C33" s="224"/>
    </row>
    <row r="34" spans="2:3" x14ac:dyDescent="0.2">
      <c r="B34" s="224" t="s">
        <v>267</v>
      </c>
      <c r="C34" s="224"/>
    </row>
    <row r="36" spans="2:3" ht="15" customHeight="1" x14ac:dyDescent="0.2"/>
  </sheetData>
  <mergeCells count="2">
    <mergeCell ref="B33:C33"/>
    <mergeCell ref="B34:C34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workbookViewId="0">
      <selection activeCell="C7" sqref="C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8</v>
      </c>
    </row>
    <row r="2" spans="1:4" ht="15.75" x14ac:dyDescent="0.25">
      <c r="A2" s="9"/>
    </row>
    <row r="3" spans="1:4" ht="18.75" thickBot="1" x14ac:dyDescent="0.3">
      <c r="A3" s="9"/>
      <c r="B3" s="15" t="s">
        <v>108</v>
      </c>
    </row>
    <row r="4" spans="1:4" ht="46.5" customHeight="1" thickTop="1" thickBot="1" x14ac:dyDescent="0.25">
      <c r="B4" s="44" t="s">
        <v>106</v>
      </c>
      <c r="C4" s="45" t="s">
        <v>107</v>
      </c>
      <c r="D4" s="45" t="s">
        <v>159</v>
      </c>
    </row>
    <row r="5" spans="1:4" ht="16.5" thickTop="1" thickBot="1" x14ac:dyDescent="0.25">
      <c r="B5" s="12" t="s">
        <v>137</v>
      </c>
      <c r="C5" s="46">
        <v>39550531</v>
      </c>
      <c r="D5" s="38">
        <v>85.84</v>
      </c>
    </row>
    <row r="6" spans="1:4" ht="16.5" thickTop="1" thickBot="1" x14ac:dyDescent="0.25">
      <c r="B6" s="47" t="s">
        <v>169</v>
      </c>
      <c r="C6" s="48">
        <v>2303849</v>
      </c>
      <c r="D6" s="49">
        <v>4.99</v>
      </c>
    </row>
    <row r="7" spans="1:4" ht="16.5" thickTop="1" thickBot="1" x14ac:dyDescent="0.25">
      <c r="B7" s="12" t="s">
        <v>180</v>
      </c>
      <c r="C7" s="46">
        <v>4710265</v>
      </c>
      <c r="D7" s="38">
        <v>10.220000000000001</v>
      </c>
    </row>
    <row r="8" spans="1:4" ht="16.5" thickTop="1" thickBot="1" x14ac:dyDescent="0.25">
      <c r="B8" s="12"/>
    </row>
    <row r="9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3.875" style="5" customWidth="1"/>
    <col min="3" max="3" width="14.875" style="5" customWidth="1"/>
    <col min="4" max="4" width="14.875" style="5" hidden="1" customWidth="1" outlineLevel="1"/>
    <col min="5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2.875" style="2" bestFit="1" customWidth="1" collapsed="1"/>
    <col min="10" max="10" width="12.75" style="2" bestFit="1" customWidth="1"/>
    <col min="11" max="16384" width="10.875" style="2"/>
  </cols>
  <sheetData>
    <row r="1" spans="1:11" ht="15.75" x14ac:dyDescent="0.25">
      <c r="A1" s="9" t="s">
        <v>8</v>
      </c>
    </row>
    <row r="2" spans="1:11" ht="15.75" x14ac:dyDescent="0.25">
      <c r="A2" s="9"/>
    </row>
    <row r="3" spans="1:11" ht="18" x14ac:dyDescent="0.25">
      <c r="B3" s="14" t="s">
        <v>42</v>
      </c>
      <c r="C3" s="14"/>
      <c r="D3" s="14"/>
      <c r="E3" s="13"/>
      <c r="F3" s="13"/>
      <c r="G3" s="13"/>
      <c r="H3" s="13"/>
    </row>
    <row r="4" spans="1:11" s="1" customFormat="1" ht="46.5" customHeight="1" thickBot="1" x14ac:dyDescent="0.25">
      <c r="A4" s="7"/>
      <c r="B4" s="76"/>
      <c r="C4" s="173" t="s">
        <v>246</v>
      </c>
      <c r="D4" s="173" t="s">
        <v>247</v>
      </c>
      <c r="E4" s="153" t="s">
        <v>228</v>
      </c>
      <c r="F4" s="173" t="s">
        <v>248</v>
      </c>
      <c r="G4" s="173" t="s">
        <v>249</v>
      </c>
      <c r="H4" s="159" t="s">
        <v>185</v>
      </c>
    </row>
    <row r="5" spans="1:11" s="5" customFormat="1" ht="16.5" thickTop="1" thickBot="1" x14ac:dyDescent="0.25">
      <c r="A5" s="7"/>
      <c r="B5" s="77" t="s">
        <v>32</v>
      </c>
      <c r="C5" s="61">
        <v>684052</v>
      </c>
      <c r="D5" s="61">
        <v>414579</v>
      </c>
      <c r="E5" s="61">
        <v>269473</v>
      </c>
      <c r="F5" s="61">
        <v>675870</v>
      </c>
      <c r="G5" s="61">
        <v>410204</v>
      </c>
      <c r="H5" s="61">
        <v>265666</v>
      </c>
      <c r="J5" s="56"/>
      <c r="K5" s="56"/>
    </row>
    <row r="6" spans="1:11" s="5" customFormat="1" ht="16.5" thickTop="1" thickBot="1" x14ac:dyDescent="0.25">
      <c r="A6" s="7"/>
      <c r="B6" s="78" t="s">
        <v>15</v>
      </c>
      <c r="C6" s="56">
        <v>-148790</v>
      </c>
      <c r="D6" s="56">
        <v>-81001</v>
      </c>
      <c r="E6" s="56">
        <v>-67789</v>
      </c>
      <c r="F6" s="56">
        <v>-146485</v>
      </c>
      <c r="G6" s="56">
        <v>-80442</v>
      </c>
      <c r="H6" s="56">
        <v>-66043</v>
      </c>
      <c r="J6" s="56"/>
      <c r="K6" s="56"/>
    </row>
    <row r="7" spans="1:11" s="5" customFormat="1" ht="16.5" thickTop="1" thickBot="1" x14ac:dyDescent="0.25">
      <c r="A7" s="7"/>
      <c r="B7" s="78" t="s">
        <v>33</v>
      </c>
      <c r="C7" s="56">
        <v>-186789</v>
      </c>
      <c r="D7" s="56">
        <v>-93830</v>
      </c>
      <c r="E7" s="56">
        <v>-92959</v>
      </c>
      <c r="F7" s="56">
        <v>-185618</v>
      </c>
      <c r="G7" s="56">
        <v>-92885</v>
      </c>
      <c r="H7" s="56">
        <v>-92733</v>
      </c>
      <c r="J7" s="56"/>
      <c r="K7" s="56"/>
    </row>
    <row r="8" spans="1:11" s="5" customFormat="1" ht="16.5" thickTop="1" thickBot="1" x14ac:dyDescent="0.25">
      <c r="A8" s="7"/>
      <c r="B8" s="78" t="s">
        <v>14</v>
      </c>
      <c r="C8" s="56">
        <v>-98622</v>
      </c>
      <c r="D8" s="56">
        <v>-53703</v>
      </c>
      <c r="E8" s="56">
        <v>-44919</v>
      </c>
      <c r="F8" s="56">
        <v>-96585</v>
      </c>
      <c r="G8" s="56">
        <v>-50339</v>
      </c>
      <c r="H8" s="56">
        <v>-46246</v>
      </c>
      <c r="J8" s="56"/>
      <c r="K8" s="56"/>
    </row>
    <row r="9" spans="1:11" s="5" customFormat="1" ht="16.5" thickTop="1" thickBot="1" x14ac:dyDescent="0.25">
      <c r="A9" s="7"/>
      <c r="B9" s="78" t="s">
        <v>16</v>
      </c>
      <c r="C9" s="56">
        <v>-16295</v>
      </c>
      <c r="D9" s="56">
        <v>-8364</v>
      </c>
      <c r="E9" s="56">
        <v>-7931</v>
      </c>
      <c r="F9" s="56">
        <v>-21198</v>
      </c>
      <c r="G9" s="56">
        <v>-11221</v>
      </c>
      <c r="H9" s="56">
        <v>-9977</v>
      </c>
      <c r="J9" s="56"/>
      <c r="K9" s="56"/>
    </row>
    <row r="10" spans="1:11" s="5" customFormat="1" ht="16.5" thickTop="1" thickBot="1" x14ac:dyDescent="0.25">
      <c r="A10" s="6"/>
      <c r="B10" s="78" t="s">
        <v>17</v>
      </c>
      <c r="C10" s="56">
        <v>-5497</v>
      </c>
      <c r="D10" s="56">
        <v>-2908</v>
      </c>
      <c r="E10" s="56">
        <v>-2589</v>
      </c>
      <c r="F10" s="56">
        <v>-6170</v>
      </c>
      <c r="G10" s="56">
        <v>-3280</v>
      </c>
      <c r="H10" s="56">
        <v>-2890</v>
      </c>
      <c r="J10" s="56"/>
      <c r="K10" s="56"/>
    </row>
    <row r="11" spans="1:11" s="5" customFormat="1" ht="16.5" thickTop="1" thickBot="1" x14ac:dyDescent="0.25">
      <c r="A11" s="10"/>
      <c r="B11" s="78" t="s">
        <v>187</v>
      </c>
      <c r="C11" s="56">
        <v>-447</v>
      </c>
      <c r="D11" s="56">
        <v>-124</v>
      </c>
      <c r="E11" s="56">
        <v>-323</v>
      </c>
      <c r="F11" s="56">
        <v>449</v>
      </c>
      <c r="G11" s="56">
        <v>24</v>
      </c>
      <c r="H11" s="56">
        <v>425</v>
      </c>
      <c r="J11" s="56"/>
      <c r="K11" s="56"/>
    </row>
    <row r="12" spans="1:11" s="5" customFormat="1" ht="16.5" thickTop="1" thickBot="1" x14ac:dyDescent="0.25">
      <c r="A12" s="7"/>
      <c r="B12" s="78" t="s">
        <v>34</v>
      </c>
      <c r="C12" s="56">
        <v>1659</v>
      </c>
      <c r="D12" s="56">
        <v>541</v>
      </c>
      <c r="E12" s="56">
        <v>1118</v>
      </c>
      <c r="F12" s="56">
        <v>1100</v>
      </c>
      <c r="G12" s="56">
        <v>668</v>
      </c>
      <c r="H12" s="56">
        <v>432</v>
      </c>
      <c r="J12" s="56"/>
      <c r="K12" s="56"/>
    </row>
    <row r="13" spans="1:11" s="5" customFormat="1" ht="16.5" thickTop="1" thickBot="1" x14ac:dyDescent="0.25">
      <c r="A13" s="7"/>
      <c r="B13" s="75" t="s">
        <v>35</v>
      </c>
      <c r="C13" s="53">
        <f t="shared" ref="C13:H13" si="0">SUM(C5:C12)</f>
        <v>229271</v>
      </c>
      <c r="D13" s="53">
        <f t="shared" ref="D13:E13" si="1">SUM(D5:D12)</f>
        <v>175190</v>
      </c>
      <c r="E13" s="53">
        <f t="shared" si="1"/>
        <v>54081</v>
      </c>
      <c r="F13" s="53">
        <f t="shared" si="0"/>
        <v>221363</v>
      </c>
      <c r="G13" s="53">
        <f t="shared" si="0"/>
        <v>172729</v>
      </c>
      <c r="H13" s="53">
        <f t="shared" si="0"/>
        <v>48634</v>
      </c>
      <c r="I13" s="136"/>
      <c r="J13" s="56"/>
      <c r="K13" s="56"/>
    </row>
    <row r="14" spans="1:11" s="5" customFormat="1" ht="16.5" thickTop="1" thickBot="1" x14ac:dyDescent="0.25">
      <c r="A14" s="7"/>
      <c r="B14" s="78" t="s">
        <v>36</v>
      </c>
      <c r="C14" s="56">
        <v>-5959</v>
      </c>
      <c r="D14" s="56">
        <v>-3359</v>
      </c>
      <c r="E14" s="56">
        <v>-2600</v>
      </c>
      <c r="F14" s="56">
        <v>-28282</v>
      </c>
      <c r="G14" s="56">
        <v>-14961</v>
      </c>
      <c r="H14" s="56">
        <v>-13321</v>
      </c>
      <c r="J14" s="56"/>
      <c r="K14" s="56"/>
    </row>
    <row r="15" spans="1:11" s="5" customFormat="1" ht="16.5" thickTop="1" thickBot="1" x14ac:dyDescent="0.25">
      <c r="A15" s="7"/>
      <c r="B15" s="75" t="s">
        <v>37</v>
      </c>
      <c r="C15" s="40">
        <f t="shared" ref="C15:H15" si="2">SUM(C13:C14)</f>
        <v>223312</v>
      </c>
      <c r="D15" s="40">
        <f t="shared" ref="D15:E15" si="3">SUM(D13:D14)</f>
        <v>171831</v>
      </c>
      <c r="E15" s="40">
        <f t="shared" si="3"/>
        <v>51481</v>
      </c>
      <c r="F15" s="40">
        <f t="shared" si="2"/>
        <v>193081</v>
      </c>
      <c r="G15" s="40">
        <f t="shared" si="2"/>
        <v>157768</v>
      </c>
      <c r="H15" s="40">
        <f t="shared" si="2"/>
        <v>35313</v>
      </c>
      <c r="J15" s="56"/>
      <c r="K15" s="56"/>
    </row>
    <row r="16" spans="1:11" s="5" customFormat="1" ht="16.5" thickTop="1" thickBot="1" x14ac:dyDescent="0.25">
      <c r="A16" s="7"/>
      <c r="B16" s="78" t="s">
        <v>13</v>
      </c>
      <c r="C16" s="56">
        <v>-108534</v>
      </c>
      <c r="D16" s="56">
        <v>-55121</v>
      </c>
      <c r="E16" s="56">
        <v>-53413</v>
      </c>
      <c r="F16" s="56">
        <v>-82316</v>
      </c>
      <c r="G16" s="56">
        <v>-40403</v>
      </c>
      <c r="H16" s="56">
        <v>-41913</v>
      </c>
      <c r="J16" s="56"/>
      <c r="K16" s="56"/>
    </row>
    <row r="17" spans="1:11" s="5" customFormat="1" ht="16.5" thickTop="1" thickBot="1" x14ac:dyDescent="0.25">
      <c r="A17" s="7"/>
      <c r="B17" s="75" t="s">
        <v>203</v>
      </c>
      <c r="C17" s="40">
        <f t="shared" ref="C17:H17" si="4">SUM(C15:C16)</f>
        <v>114778</v>
      </c>
      <c r="D17" s="40">
        <f t="shared" ref="D17:E17" si="5">SUM(D15:D16)</f>
        <v>116710</v>
      </c>
      <c r="E17" s="40">
        <f t="shared" si="5"/>
        <v>-1932</v>
      </c>
      <c r="F17" s="40">
        <f t="shared" si="4"/>
        <v>110765</v>
      </c>
      <c r="G17" s="40">
        <f t="shared" si="4"/>
        <v>117365</v>
      </c>
      <c r="H17" s="40">
        <f t="shared" si="4"/>
        <v>-6600</v>
      </c>
      <c r="J17" s="56"/>
      <c r="K17" s="56"/>
    </row>
    <row r="18" spans="1:11" s="5" customFormat="1" ht="16.5" thickTop="1" thickBot="1" x14ac:dyDescent="0.25">
      <c r="A18" s="10"/>
      <c r="B18" s="78" t="s">
        <v>149</v>
      </c>
      <c r="C18" s="56">
        <v>59086</v>
      </c>
      <c r="D18" s="56">
        <v>11470</v>
      </c>
      <c r="E18" s="56">
        <v>47616</v>
      </c>
      <c r="F18" s="56">
        <v>129348</v>
      </c>
      <c r="G18" s="56">
        <v>128469</v>
      </c>
      <c r="H18" s="56">
        <v>879</v>
      </c>
      <c r="J18" s="56"/>
      <c r="K18" s="56"/>
    </row>
    <row r="19" spans="1:11" s="5" customFormat="1" ht="16.5" thickTop="1" thickBot="1" x14ac:dyDescent="0.25">
      <c r="A19" s="10"/>
      <c r="B19" s="78" t="s">
        <v>161</v>
      </c>
      <c r="C19" s="56">
        <v>-2805</v>
      </c>
      <c r="D19" s="56">
        <v>-2805</v>
      </c>
      <c r="E19" s="56">
        <v>0</v>
      </c>
      <c r="F19" s="56">
        <v>0</v>
      </c>
      <c r="G19" s="56">
        <v>0</v>
      </c>
      <c r="H19" s="56">
        <v>0</v>
      </c>
      <c r="J19" s="56"/>
      <c r="K19" s="56"/>
    </row>
    <row r="20" spans="1:11" s="5" customFormat="1" ht="16.5" thickTop="1" thickBot="1" x14ac:dyDescent="0.25">
      <c r="A20" s="6"/>
      <c r="B20" s="78" t="s">
        <v>38</v>
      </c>
      <c r="C20" s="56">
        <v>-459</v>
      </c>
      <c r="D20" s="56">
        <v>-435</v>
      </c>
      <c r="E20" s="56">
        <v>-24</v>
      </c>
      <c r="F20" s="56">
        <v>103</v>
      </c>
      <c r="G20" s="56">
        <v>132</v>
      </c>
      <c r="H20" s="56">
        <v>-29</v>
      </c>
      <c r="J20" s="56"/>
      <c r="K20" s="56"/>
    </row>
    <row r="21" spans="1:11" s="5" customFormat="1" ht="16.5" thickTop="1" thickBot="1" x14ac:dyDescent="0.25">
      <c r="A21" s="7"/>
      <c r="B21" s="78" t="s">
        <v>39</v>
      </c>
      <c r="C21" s="56">
        <v>-7131</v>
      </c>
      <c r="D21" s="56">
        <v>-7096</v>
      </c>
      <c r="E21" s="56">
        <v>-35</v>
      </c>
      <c r="F21" s="56">
        <v>0</v>
      </c>
      <c r="G21" s="56">
        <v>709</v>
      </c>
      <c r="H21" s="56">
        <v>-709</v>
      </c>
      <c r="J21" s="56"/>
      <c r="K21" s="56"/>
    </row>
    <row r="22" spans="1:11" s="5" customFormat="1" ht="16.5" thickTop="1" thickBot="1" x14ac:dyDescent="0.25">
      <c r="A22" s="7"/>
      <c r="B22" s="75" t="s">
        <v>204</v>
      </c>
      <c r="C22" s="40">
        <f t="shared" ref="C22:H22" si="6">SUM(C17:C21)</f>
        <v>163469</v>
      </c>
      <c r="D22" s="40">
        <f t="shared" ref="D22:E22" si="7">SUM(D17:D21)</f>
        <v>117844</v>
      </c>
      <c r="E22" s="40">
        <f t="shared" si="7"/>
        <v>45625</v>
      </c>
      <c r="F22" s="40">
        <f t="shared" si="6"/>
        <v>240216</v>
      </c>
      <c r="G22" s="40">
        <f t="shared" si="6"/>
        <v>246675</v>
      </c>
      <c r="H22" s="40">
        <f t="shared" si="6"/>
        <v>-6459</v>
      </c>
      <c r="J22" s="56"/>
      <c r="K22" s="56"/>
    </row>
    <row r="23" spans="1:11" s="5" customFormat="1" ht="16.5" hidden="1" outlineLevel="1" thickTop="1" thickBot="1" x14ac:dyDescent="0.25">
      <c r="A23" s="11"/>
      <c r="B23" s="78" t="s">
        <v>142</v>
      </c>
      <c r="C23" s="175"/>
      <c r="D23" s="93"/>
      <c r="E23" s="93">
        <v>0</v>
      </c>
      <c r="F23" s="93"/>
      <c r="G23" s="93"/>
      <c r="H23" s="93">
        <v>0</v>
      </c>
      <c r="J23" s="56"/>
      <c r="K23" s="56"/>
    </row>
    <row r="24" spans="1:11" s="5" customFormat="1" ht="16.5" collapsed="1" thickTop="1" thickBot="1" x14ac:dyDescent="0.25">
      <c r="A24" s="7"/>
      <c r="B24" s="78" t="s">
        <v>6</v>
      </c>
      <c r="C24" s="56">
        <v>1934</v>
      </c>
      <c r="D24" s="56">
        <v>1220</v>
      </c>
      <c r="E24" s="56">
        <v>714</v>
      </c>
      <c r="F24" s="56">
        <v>1392</v>
      </c>
      <c r="G24" s="56">
        <v>1170</v>
      </c>
      <c r="H24" s="56">
        <v>222</v>
      </c>
      <c r="J24" s="56"/>
      <c r="K24" s="56"/>
    </row>
    <row r="25" spans="1:11" s="5" customFormat="1" ht="16.5" thickTop="1" thickBot="1" x14ac:dyDescent="0.25">
      <c r="A25" s="7"/>
      <c r="B25" s="78" t="s">
        <v>40</v>
      </c>
      <c r="C25" s="56">
        <v>-21650</v>
      </c>
      <c r="D25" s="56">
        <v>-12412</v>
      </c>
      <c r="E25" s="56">
        <v>-9238</v>
      </c>
      <c r="F25" s="56">
        <v>-8017</v>
      </c>
      <c r="G25" s="56">
        <v>-4209</v>
      </c>
      <c r="H25" s="56">
        <v>-3808</v>
      </c>
      <c r="J25" s="56"/>
      <c r="K25" s="56"/>
    </row>
    <row r="26" spans="1:11" s="5" customFormat="1" ht="16.5" hidden="1" thickTop="1" thickBot="1" x14ac:dyDescent="0.25">
      <c r="A26" s="7"/>
      <c r="B26" s="78" t="s">
        <v>41</v>
      </c>
      <c r="C26" s="175"/>
      <c r="D26" s="56"/>
      <c r="E26" s="56">
        <v>0</v>
      </c>
      <c r="F26" s="56"/>
      <c r="G26" s="56"/>
      <c r="H26" s="56">
        <v>0</v>
      </c>
      <c r="J26" s="56"/>
      <c r="K26" s="56"/>
    </row>
    <row r="27" spans="1:11" s="5" customFormat="1" ht="16.5" thickTop="1" thickBot="1" x14ac:dyDescent="0.25">
      <c r="A27" s="7"/>
      <c r="B27" s="75" t="s">
        <v>205</v>
      </c>
      <c r="C27" s="40">
        <f t="shared" ref="C27:H27" si="8">SUM(C22:C26)</f>
        <v>143753</v>
      </c>
      <c r="D27" s="40">
        <f t="shared" ref="D27:E27" si="9">SUM(D22:D26)</f>
        <v>106652</v>
      </c>
      <c r="E27" s="40">
        <f t="shared" si="9"/>
        <v>37101</v>
      </c>
      <c r="F27" s="40">
        <f t="shared" si="8"/>
        <v>233591</v>
      </c>
      <c r="G27" s="40">
        <f t="shared" si="8"/>
        <v>243636</v>
      </c>
      <c r="H27" s="40">
        <f t="shared" si="8"/>
        <v>-10045</v>
      </c>
      <c r="J27" s="56"/>
      <c r="K27" s="56"/>
    </row>
    <row r="28" spans="1:11" s="5" customFormat="1" ht="16.5" thickTop="1" thickBot="1" x14ac:dyDescent="0.25">
      <c r="A28" s="7"/>
      <c r="B28" s="78" t="s">
        <v>7</v>
      </c>
      <c r="C28" s="56">
        <v>-29900</v>
      </c>
      <c r="D28" s="56">
        <v>-18629</v>
      </c>
      <c r="E28" s="56">
        <v>-11271</v>
      </c>
      <c r="F28" s="56">
        <v>-28491</v>
      </c>
      <c r="G28" s="56">
        <v>-29744</v>
      </c>
      <c r="H28" s="56">
        <v>1253</v>
      </c>
      <c r="J28" s="56"/>
      <c r="K28" s="56"/>
    </row>
    <row r="29" spans="1:11" s="5" customFormat="1" ht="16.5" thickTop="1" thickBot="1" x14ac:dyDescent="0.25">
      <c r="A29" s="11"/>
      <c r="B29" s="75" t="s">
        <v>263</v>
      </c>
      <c r="C29" s="40">
        <f t="shared" ref="C29:H29" si="10">SUM(C27:C28)</f>
        <v>113853</v>
      </c>
      <c r="D29" s="40">
        <f t="shared" si="10"/>
        <v>88023</v>
      </c>
      <c r="E29" s="40">
        <f t="shared" si="10"/>
        <v>25830</v>
      </c>
      <c r="F29" s="40">
        <f t="shared" si="10"/>
        <v>205100</v>
      </c>
      <c r="G29" s="40">
        <f t="shared" si="10"/>
        <v>213892</v>
      </c>
      <c r="H29" s="40">
        <f t="shared" si="10"/>
        <v>-8792</v>
      </c>
      <c r="J29" s="56"/>
      <c r="K29" s="56"/>
    </row>
    <row r="30" spans="1:11" s="5" customFormat="1" ht="16.5" thickTop="1" thickBot="1" x14ac:dyDescent="0.25">
      <c r="A30" s="11"/>
      <c r="B30" s="75" t="s">
        <v>256</v>
      </c>
      <c r="C30" s="40">
        <v>15228</v>
      </c>
      <c r="D30" s="40">
        <v>10248</v>
      </c>
      <c r="E30" s="40">
        <v>4980</v>
      </c>
      <c r="F30" s="40">
        <v>9916</v>
      </c>
      <c r="G30" s="40">
        <v>5512</v>
      </c>
      <c r="H30" s="40">
        <v>4404</v>
      </c>
      <c r="J30" s="56"/>
      <c r="K30" s="56"/>
    </row>
    <row r="31" spans="1:11" s="5" customFormat="1" ht="16.5" thickTop="1" thickBot="1" x14ac:dyDescent="0.25">
      <c r="A31" s="7"/>
      <c r="B31" s="75" t="s">
        <v>206</v>
      </c>
      <c r="C31" s="40">
        <f t="shared" ref="C31:H31" si="11">SUM(C29:C30)</f>
        <v>129081</v>
      </c>
      <c r="D31" s="40">
        <f t="shared" si="11"/>
        <v>98271</v>
      </c>
      <c r="E31" s="40">
        <f t="shared" si="11"/>
        <v>30810</v>
      </c>
      <c r="F31" s="40">
        <f t="shared" si="11"/>
        <v>215016</v>
      </c>
      <c r="G31" s="40">
        <f t="shared" si="11"/>
        <v>219404</v>
      </c>
      <c r="H31" s="40">
        <f t="shared" si="11"/>
        <v>-4388</v>
      </c>
      <c r="J31" s="56"/>
      <c r="K31" s="56"/>
    </row>
    <row r="32" spans="1:11" s="5" customFormat="1" ht="16.5" thickTop="1" thickBot="1" x14ac:dyDescent="0.25">
      <c r="A32" s="7"/>
      <c r="B32" s="78" t="s">
        <v>133</v>
      </c>
      <c r="C32" s="56">
        <v>129061</v>
      </c>
      <c r="D32" s="56">
        <v>98248</v>
      </c>
      <c r="E32" s="56">
        <v>30813</v>
      </c>
      <c r="F32" s="56">
        <v>214890</v>
      </c>
      <c r="G32" s="56">
        <v>219275</v>
      </c>
      <c r="H32" s="56">
        <v>-4385</v>
      </c>
      <c r="J32" s="56"/>
      <c r="K32" s="56"/>
    </row>
    <row r="33" spans="1:11" s="5" customFormat="1" ht="16.5" thickTop="1" thickBot="1" x14ac:dyDescent="0.25">
      <c r="A33" s="7"/>
      <c r="B33" s="78" t="s">
        <v>134</v>
      </c>
      <c r="C33" s="56">
        <v>20</v>
      </c>
      <c r="D33" s="56">
        <v>23</v>
      </c>
      <c r="E33" s="56">
        <v>-3</v>
      </c>
      <c r="F33" s="56">
        <v>126</v>
      </c>
      <c r="G33" s="56">
        <v>129</v>
      </c>
      <c r="H33" s="56">
        <v>-3</v>
      </c>
      <c r="J33" s="56"/>
      <c r="K33" s="56"/>
    </row>
    <row r="34" spans="1:11" s="5" customFormat="1" ht="16.5" thickTop="1" thickBot="1" x14ac:dyDescent="0.25">
      <c r="A34" s="7"/>
      <c r="B34" s="79"/>
      <c r="C34" s="176"/>
      <c r="D34" s="176"/>
      <c r="E34" s="80"/>
      <c r="F34" s="80"/>
      <c r="G34" s="80"/>
      <c r="H34" s="80"/>
      <c r="J34" s="120"/>
      <c r="K34" s="120"/>
    </row>
    <row r="35" spans="1:11" s="5" customFormat="1" ht="16.5" thickTop="1" thickBot="1" x14ac:dyDescent="0.25">
      <c r="A35" s="7"/>
      <c r="B35" s="75" t="s">
        <v>207</v>
      </c>
      <c r="C35" s="80"/>
      <c r="D35" s="80"/>
      <c r="E35" s="80"/>
      <c r="F35" s="80"/>
      <c r="G35" s="80"/>
      <c r="H35" s="80"/>
      <c r="J35" s="120"/>
      <c r="K35" s="120"/>
    </row>
    <row r="36" spans="1:11" s="5" customFormat="1" ht="25.5" thickTop="1" thickBot="1" x14ac:dyDescent="0.25">
      <c r="A36" s="7"/>
      <c r="B36" s="81" t="s">
        <v>208</v>
      </c>
      <c r="C36" s="82">
        <f t="shared" ref="C36:G36" si="12">C32*1000/46077008</f>
        <v>2.8009848208894117</v>
      </c>
      <c r="D36" s="82">
        <f t="shared" si="12"/>
        <v>2.1322565041549573</v>
      </c>
      <c r="E36" s="82">
        <f t="shared" si="12"/>
        <v>0.66872831673445465</v>
      </c>
      <c r="F36" s="82">
        <f t="shared" si="12"/>
        <v>4.663714275892219</v>
      </c>
      <c r="G36" s="82">
        <f t="shared" si="12"/>
        <v>4.7588810454012114</v>
      </c>
      <c r="H36" s="82">
        <f t="shared" ref="H36" si="13">H32*1000/46077008</f>
        <v>-9.516676950899243E-2</v>
      </c>
      <c r="J36" s="56"/>
      <c r="K36" s="56"/>
    </row>
    <row r="37" spans="1:11" s="5" customFormat="1" ht="24" customHeight="1" thickTop="1" thickBot="1" x14ac:dyDescent="0.25">
      <c r="A37" s="11"/>
      <c r="B37" s="184" t="s">
        <v>259</v>
      </c>
      <c r="C37" s="180">
        <v>2.4700000000000002</v>
      </c>
      <c r="D37" s="181">
        <v>1.91</v>
      </c>
      <c r="E37" s="181">
        <v>0.56000000000000028</v>
      </c>
      <c r="F37" s="181">
        <v>4.45</v>
      </c>
      <c r="G37" s="181">
        <v>4.6399999999999997</v>
      </c>
      <c r="H37" s="181">
        <v>-0.1899999999999995</v>
      </c>
      <c r="J37" s="56"/>
      <c r="K37" s="56"/>
    </row>
    <row r="38" spans="1:11" s="5" customFormat="1" ht="24" customHeight="1" thickTop="1" thickBot="1" x14ac:dyDescent="0.25">
      <c r="A38" s="11"/>
      <c r="B38" s="184" t="s">
        <v>259</v>
      </c>
      <c r="C38" s="180">
        <v>0.33</v>
      </c>
      <c r="D38" s="181">
        <v>0.22</v>
      </c>
      <c r="E38" s="181">
        <v>0.11000000000000001</v>
      </c>
      <c r="F38" s="181">
        <v>0.21</v>
      </c>
      <c r="G38" s="181">
        <v>0.12</v>
      </c>
      <c r="H38" s="181">
        <v>0.09</v>
      </c>
      <c r="J38" s="56"/>
      <c r="K38" s="56"/>
    </row>
    <row r="39" spans="1:11" s="5" customFormat="1" ht="15.75" thickTop="1" x14ac:dyDescent="0.2">
      <c r="A39" s="7"/>
      <c r="B39" s="8"/>
      <c r="C39" s="8"/>
      <c r="D39" s="8"/>
      <c r="J39" s="115"/>
      <c r="K39" s="111"/>
    </row>
    <row r="40" spans="1:11" s="5" customFormat="1" ht="36" x14ac:dyDescent="0.25">
      <c r="A40" s="7"/>
      <c r="B40" s="14" t="s">
        <v>156</v>
      </c>
      <c r="C40" s="14"/>
      <c r="D40" s="14"/>
      <c r="J40" s="115"/>
      <c r="K40" s="111"/>
    </row>
    <row r="41" spans="1:11" s="5" customFormat="1" ht="46.5" customHeight="1" thickBot="1" x14ac:dyDescent="0.25">
      <c r="A41" s="7"/>
      <c r="B41" s="76"/>
      <c r="C41" s="174" t="str">
        <f t="shared" ref="C41:H41" si="14">C4</f>
        <v>I półrocze 2019</v>
      </c>
      <c r="D41" s="174" t="str">
        <f t="shared" si="14"/>
        <v>II kwartał 2019</v>
      </c>
      <c r="E41" s="144" t="str">
        <f t="shared" si="14"/>
        <v>I kwartał 2019</v>
      </c>
      <c r="F41" s="174" t="str">
        <f t="shared" si="14"/>
        <v>I półrocze 2018</v>
      </c>
      <c r="G41" s="174" t="str">
        <f t="shared" si="14"/>
        <v>II kwartał 2018</v>
      </c>
      <c r="H41" s="126" t="str">
        <f t="shared" si="14"/>
        <v>I kwartał 2018</v>
      </c>
      <c r="J41" s="115"/>
      <c r="K41" s="111"/>
    </row>
    <row r="42" spans="1:11" s="5" customFormat="1" ht="16.5" thickTop="1" thickBot="1" x14ac:dyDescent="0.25">
      <c r="A42" s="7"/>
      <c r="B42" s="77" t="s">
        <v>206</v>
      </c>
      <c r="C42" s="40">
        <f t="shared" ref="C42:G42" si="15">C31</f>
        <v>129081</v>
      </c>
      <c r="D42" s="40">
        <f t="shared" si="15"/>
        <v>98271</v>
      </c>
      <c r="E42" s="40">
        <f t="shared" si="15"/>
        <v>30810</v>
      </c>
      <c r="F42" s="40">
        <f t="shared" si="15"/>
        <v>215016</v>
      </c>
      <c r="G42" s="40">
        <f t="shared" si="15"/>
        <v>219404</v>
      </c>
      <c r="H42" s="40">
        <f t="shared" ref="H42" si="16">H31</f>
        <v>-4388</v>
      </c>
      <c r="J42" s="120"/>
      <c r="K42" s="120"/>
    </row>
    <row r="43" spans="1:11" s="5" customFormat="1" ht="16.5" thickTop="1" thickBot="1" x14ac:dyDescent="0.25">
      <c r="A43" s="6"/>
      <c r="B43" s="94"/>
      <c r="C43" s="41"/>
      <c r="D43" s="41"/>
      <c r="E43" s="41"/>
      <c r="F43" s="41"/>
      <c r="G43" s="41"/>
      <c r="H43" s="41"/>
      <c r="J43" s="120"/>
      <c r="K43" s="120"/>
    </row>
    <row r="44" spans="1:11" s="5" customFormat="1" ht="25.5" thickTop="1" thickBot="1" x14ac:dyDescent="0.25">
      <c r="A44" s="7"/>
      <c r="B44" s="77" t="s">
        <v>200</v>
      </c>
      <c r="C44" s="41"/>
      <c r="D44" s="41"/>
      <c r="E44" s="41"/>
      <c r="F44" s="41"/>
      <c r="G44" s="41"/>
      <c r="H44" s="41"/>
      <c r="J44" s="120"/>
      <c r="K44" s="120"/>
    </row>
    <row r="45" spans="1:11" s="5" customFormat="1" ht="16.5" thickTop="1" thickBot="1" x14ac:dyDescent="0.25">
      <c r="A45" s="7"/>
      <c r="B45" s="78" t="s">
        <v>177</v>
      </c>
      <c r="C45" s="56"/>
      <c r="D45" s="56"/>
      <c r="E45" s="56"/>
      <c r="F45" s="56"/>
      <c r="G45" s="56"/>
      <c r="H45" s="56"/>
      <c r="J45" s="120"/>
      <c r="K45" s="120"/>
    </row>
    <row r="46" spans="1:11" s="5" customFormat="1" ht="25.5" thickTop="1" thickBot="1" x14ac:dyDescent="0.25">
      <c r="A46" s="7"/>
      <c r="B46" s="78" t="s">
        <v>151</v>
      </c>
      <c r="C46" s="56"/>
      <c r="D46" s="56"/>
      <c r="E46" s="56"/>
      <c r="F46" s="56"/>
      <c r="G46" s="56"/>
      <c r="H46" s="56"/>
      <c r="J46" s="120"/>
      <c r="K46" s="120"/>
    </row>
    <row r="47" spans="1:11" s="5" customFormat="1" ht="25.5" thickTop="1" thickBot="1" x14ac:dyDescent="0.25">
      <c r="A47" s="7"/>
      <c r="B47" s="77" t="s">
        <v>201</v>
      </c>
      <c r="C47" s="56"/>
      <c r="D47" s="56"/>
      <c r="E47" s="56"/>
      <c r="F47" s="56"/>
      <c r="G47" s="56"/>
      <c r="H47" s="56"/>
      <c r="J47" s="120"/>
      <c r="K47" s="120"/>
    </row>
    <row r="48" spans="1:11" s="5" customFormat="1" ht="16.5" thickTop="1" thickBot="1" x14ac:dyDescent="0.25">
      <c r="A48" s="7"/>
      <c r="B48" s="78" t="s">
        <v>160</v>
      </c>
      <c r="C48" s="56">
        <v>-10541</v>
      </c>
      <c r="D48" s="56">
        <v>-9145</v>
      </c>
      <c r="E48" s="56">
        <v>-1396</v>
      </c>
      <c r="F48" s="56">
        <v>15965</v>
      </c>
      <c r="G48" s="56">
        <v>11473</v>
      </c>
      <c r="H48" s="56">
        <v>4492</v>
      </c>
      <c r="J48" s="120"/>
      <c r="K48" s="120"/>
    </row>
    <row r="49" spans="2:11" ht="25.5" thickTop="1" thickBot="1" x14ac:dyDescent="0.25">
      <c r="B49" s="78" t="s">
        <v>152</v>
      </c>
      <c r="C49" s="56">
        <v>0</v>
      </c>
      <c r="D49" s="56">
        <v>0</v>
      </c>
      <c r="E49" s="56">
        <v>0</v>
      </c>
      <c r="F49" s="56">
        <v>75</v>
      </c>
      <c r="G49" s="56">
        <v>75</v>
      </c>
      <c r="H49" s="56">
        <v>0</v>
      </c>
      <c r="I49" s="5"/>
      <c r="J49" s="120"/>
      <c r="K49" s="120"/>
    </row>
    <row r="50" spans="2:11" ht="25.5" thickTop="1" thickBot="1" x14ac:dyDescent="0.25">
      <c r="B50" s="78" t="s">
        <v>157</v>
      </c>
      <c r="C50" s="56">
        <v>0</v>
      </c>
      <c r="D50" s="56">
        <v>0</v>
      </c>
      <c r="E50" s="56">
        <v>0</v>
      </c>
      <c r="F50" s="56">
        <v>-14</v>
      </c>
      <c r="G50" s="56">
        <v>-14</v>
      </c>
      <c r="H50" s="56">
        <v>0</v>
      </c>
      <c r="I50" s="5"/>
      <c r="J50" s="120"/>
      <c r="K50" s="120"/>
    </row>
    <row r="51" spans="2:11" ht="16.5" thickTop="1" thickBot="1" x14ac:dyDescent="0.25">
      <c r="B51" s="77" t="s">
        <v>163</v>
      </c>
      <c r="C51" s="40">
        <f t="shared" ref="C51" si="17">SUM(C45:C50)</f>
        <v>-10541</v>
      </c>
      <c r="D51" s="40">
        <f t="shared" ref="D51" si="18">SUM(D45:D50)</f>
        <v>-9145</v>
      </c>
      <c r="E51" s="40">
        <f t="shared" ref="E51:H51" si="19">SUM(E45:E50)</f>
        <v>-1396</v>
      </c>
      <c r="F51" s="40">
        <f t="shared" ref="F51:G51" si="20">SUM(F45:F50)</f>
        <v>16026</v>
      </c>
      <c r="G51" s="40">
        <f t="shared" si="20"/>
        <v>11534</v>
      </c>
      <c r="H51" s="40">
        <f t="shared" si="19"/>
        <v>4492</v>
      </c>
      <c r="I51" s="5"/>
      <c r="J51" s="120"/>
      <c r="K51" s="120"/>
    </row>
    <row r="52" spans="2:11" ht="16.5" thickTop="1" thickBot="1" x14ac:dyDescent="0.25">
      <c r="B52" s="77" t="s">
        <v>87</v>
      </c>
      <c r="C52" s="40">
        <f t="shared" ref="C52" si="21">C42+C51</f>
        <v>118540</v>
      </c>
      <c r="D52" s="40">
        <f t="shared" ref="D52" si="22">D42+D51</f>
        <v>89126</v>
      </c>
      <c r="E52" s="40">
        <f t="shared" ref="E52:H52" si="23">E42+E51</f>
        <v>29414</v>
      </c>
      <c r="F52" s="40">
        <f t="shared" ref="F52:G52" si="24">F42+F51</f>
        <v>231042</v>
      </c>
      <c r="G52" s="40">
        <f t="shared" si="24"/>
        <v>230938</v>
      </c>
      <c r="H52" s="40">
        <f t="shared" si="23"/>
        <v>104</v>
      </c>
      <c r="I52" s="5"/>
      <c r="J52" s="120"/>
      <c r="K52" s="120"/>
    </row>
    <row r="53" spans="2:11" ht="16.5" thickTop="1" thickBot="1" x14ac:dyDescent="0.25">
      <c r="B53" s="91"/>
      <c r="C53" s="41"/>
      <c r="D53" s="41"/>
      <c r="E53" s="41"/>
      <c r="F53" s="41"/>
      <c r="G53" s="41"/>
      <c r="H53" s="41"/>
      <c r="I53" s="5"/>
      <c r="J53" s="115"/>
      <c r="K53" s="111"/>
    </row>
    <row r="54" spans="2:11" ht="16.5" thickTop="1" thickBot="1" x14ac:dyDescent="0.25">
      <c r="B54" s="77" t="s">
        <v>153</v>
      </c>
      <c r="C54" s="41"/>
      <c r="D54" s="41"/>
      <c r="E54" s="41"/>
      <c r="F54" s="41"/>
      <c r="G54" s="41"/>
      <c r="H54" s="41"/>
      <c r="I54" s="5"/>
      <c r="J54" s="115"/>
      <c r="K54" s="111"/>
    </row>
    <row r="55" spans="2:11" ht="16.5" thickTop="1" thickBot="1" x14ac:dyDescent="0.25">
      <c r="B55" s="78" t="s">
        <v>154</v>
      </c>
      <c r="C55" s="56">
        <v>118527</v>
      </c>
      <c r="D55" s="56">
        <v>89110</v>
      </c>
      <c r="E55" s="56">
        <v>29417</v>
      </c>
      <c r="F55" s="56">
        <v>230920</v>
      </c>
      <c r="G55" s="56">
        <v>230813</v>
      </c>
      <c r="H55" s="56">
        <v>107</v>
      </c>
      <c r="I55" s="5"/>
      <c r="J55" s="120"/>
      <c r="K55" s="120"/>
    </row>
    <row r="56" spans="2:11" ht="16.5" thickTop="1" thickBot="1" x14ac:dyDescent="0.25">
      <c r="B56" s="78" t="s">
        <v>155</v>
      </c>
      <c r="C56" s="56">
        <v>13</v>
      </c>
      <c r="D56" s="56">
        <v>16</v>
      </c>
      <c r="E56" s="56">
        <v>-3</v>
      </c>
      <c r="F56" s="56">
        <v>122</v>
      </c>
      <c r="G56" s="56">
        <v>125</v>
      </c>
      <c r="H56" s="56">
        <v>-3</v>
      </c>
      <c r="I56" s="5"/>
      <c r="J56" s="120"/>
      <c r="K56" s="120"/>
    </row>
    <row r="57" spans="2:11" ht="16.5" thickTop="1" thickBot="1" x14ac:dyDescent="0.25">
      <c r="B57" s="92"/>
      <c r="C57" s="40">
        <f t="shared" ref="C57:G57" si="25">C55+C56</f>
        <v>118540</v>
      </c>
      <c r="D57" s="40">
        <f t="shared" si="25"/>
        <v>89126</v>
      </c>
      <c r="E57" s="40">
        <f t="shared" si="25"/>
        <v>29414</v>
      </c>
      <c r="F57" s="40">
        <f t="shared" si="25"/>
        <v>231042</v>
      </c>
      <c r="G57" s="40">
        <f t="shared" si="25"/>
        <v>230938</v>
      </c>
      <c r="H57" s="40">
        <f t="shared" ref="H57" si="26">H55+H56</f>
        <v>104</v>
      </c>
      <c r="I57" s="5"/>
      <c r="J57" s="120"/>
      <c r="K57" s="120"/>
    </row>
    <row r="58" spans="2:11" ht="16.5" thickTop="1" thickBot="1" x14ac:dyDescent="0.25">
      <c r="C58" s="41"/>
      <c r="D58" s="41"/>
      <c r="E58" s="41"/>
      <c r="F58" s="41"/>
      <c r="G58" s="41"/>
      <c r="H58" s="41"/>
    </row>
    <row r="59" spans="2:11" ht="15.75" thickTop="1" x14ac:dyDescent="0.2">
      <c r="C59" s="2"/>
      <c r="D59" s="2"/>
    </row>
    <row r="60" spans="2:11" x14ac:dyDescent="0.2">
      <c r="C60" s="2"/>
      <c r="D60" s="2"/>
    </row>
    <row r="61" spans="2:11" x14ac:dyDescent="0.2">
      <c r="C61" s="2"/>
      <c r="D61" s="2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78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0"/>
  <sheetViews>
    <sheetView showGridLines="0" zoomScaleNormal="100"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625" style="5" customWidth="1"/>
    <col min="5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16384" width="10.875" style="2"/>
  </cols>
  <sheetData>
    <row r="1" spans="1:9" ht="15.75" x14ac:dyDescent="0.25">
      <c r="A1" s="9" t="s">
        <v>8</v>
      </c>
    </row>
    <row r="2" spans="1:9" ht="15.75" x14ac:dyDescent="0.25">
      <c r="A2" s="9"/>
    </row>
    <row r="3" spans="1:9" ht="18.75" thickBot="1" x14ac:dyDescent="0.3">
      <c r="B3" s="14" t="s">
        <v>52</v>
      </c>
      <c r="C3" s="14"/>
      <c r="D3" s="14"/>
    </row>
    <row r="4" spans="1:9" s="5" customFormat="1" ht="16.5" customHeight="1" thickTop="1" thickBot="1" x14ac:dyDescent="0.25">
      <c r="A4" s="11"/>
      <c r="B4" s="196" t="s">
        <v>144</v>
      </c>
      <c r="C4" s="198" t="s">
        <v>43</v>
      </c>
      <c r="D4" s="199"/>
      <c r="E4" s="199"/>
    </row>
    <row r="5" spans="1:9" s="5" customFormat="1" ht="16.5" thickTop="1" thickBot="1" x14ac:dyDescent="0.25">
      <c r="A5" s="11"/>
      <c r="B5" s="197"/>
      <c r="C5" s="118">
        <v>43646</v>
      </c>
      <c r="D5" s="118">
        <v>43465</v>
      </c>
      <c r="E5" s="118">
        <v>43281</v>
      </c>
    </row>
    <row r="6" spans="1:9" s="5" customFormat="1" ht="16.5" thickTop="1" thickBot="1" x14ac:dyDescent="0.25">
      <c r="A6" s="10"/>
      <c r="B6" s="30" t="s">
        <v>0</v>
      </c>
      <c r="C6" s="40">
        <f>SUM(C7:C17)-C12-C8-C10</f>
        <v>2859926</v>
      </c>
      <c r="D6" s="40">
        <f>SUM(D7:D17)-D12-D8-D10</f>
        <v>2546642</v>
      </c>
      <c r="E6" s="40">
        <f>SUM(E7:E17)-E12-E8-E10</f>
        <v>2369525</v>
      </c>
      <c r="G6" s="115"/>
      <c r="H6" s="115"/>
      <c r="I6" s="115"/>
    </row>
    <row r="7" spans="1:9" s="5" customFormat="1" ht="16.5" thickTop="1" thickBot="1" x14ac:dyDescent="0.25">
      <c r="A7" s="11"/>
      <c r="B7" s="12" t="s">
        <v>237</v>
      </c>
      <c r="C7" s="69">
        <v>2686627</v>
      </c>
      <c r="D7" s="69">
        <v>2415834</v>
      </c>
      <c r="E7" s="69">
        <v>2232250</v>
      </c>
      <c r="G7" s="115"/>
      <c r="H7" s="115"/>
      <c r="I7" s="115"/>
    </row>
    <row r="8" spans="1:9" s="5" customFormat="1" ht="16.5" thickTop="1" thickBot="1" x14ac:dyDescent="0.25">
      <c r="A8" s="11"/>
      <c r="B8" s="12" t="s">
        <v>238</v>
      </c>
      <c r="C8" s="69">
        <v>589456</v>
      </c>
      <c r="D8" s="69">
        <v>0</v>
      </c>
      <c r="E8" s="69">
        <v>0</v>
      </c>
      <c r="G8" s="115"/>
      <c r="H8" s="115"/>
      <c r="I8" s="115"/>
    </row>
    <row r="9" spans="1:9" s="5" customFormat="1" ht="16.5" thickTop="1" thickBot="1" x14ac:dyDescent="0.25">
      <c r="A9" s="11"/>
      <c r="B9" s="12" t="s">
        <v>239</v>
      </c>
      <c r="C9" s="69">
        <v>5103</v>
      </c>
      <c r="D9" s="69">
        <v>3538</v>
      </c>
      <c r="E9" s="69">
        <v>3836</v>
      </c>
      <c r="G9" s="115"/>
      <c r="H9" s="115"/>
      <c r="I9" s="115"/>
    </row>
    <row r="10" spans="1:9" s="5" customFormat="1" ht="16.5" thickTop="1" thickBot="1" x14ac:dyDescent="0.25">
      <c r="A10" s="11"/>
      <c r="B10" s="12" t="s">
        <v>238</v>
      </c>
      <c r="C10" s="69">
        <v>3800</v>
      </c>
      <c r="D10" s="69">
        <v>0</v>
      </c>
      <c r="E10" s="69">
        <v>0</v>
      </c>
      <c r="G10" s="115"/>
      <c r="H10" s="115"/>
      <c r="I10" s="115"/>
    </row>
    <row r="11" spans="1:9" s="5" customFormat="1" ht="16.5" thickTop="1" thickBot="1" x14ac:dyDescent="0.25">
      <c r="A11" s="11"/>
      <c r="B11" s="12" t="s">
        <v>44</v>
      </c>
      <c r="C11" s="69">
        <v>111195</v>
      </c>
      <c r="D11" s="69">
        <v>114831</v>
      </c>
      <c r="E11" s="69">
        <v>110428</v>
      </c>
      <c r="G11" s="115"/>
      <c r="H11" s="115"/>
      <c r="I11" s="115"/>
    </row>
    <row r="12" spans="1:9" s="5" customFormat="1" ht="16.5" thickTop="1" thickBot="1" x14ac:dyDescent="0.25">
      <c r="A12" s="11"/>
      <c r="B12" s="12" t="s">
        <v>240</v>
      </c>
      <c r="C12" s="69">
        <v>108606</v>
      </c>
      <c r="D12" s="69">
        <v>111682</v>
      </c>
      <c r="E12" s="69">
        <v>107252</v>
      </c>
      <c r="G12" s="115"/>
      <c r="H12" s="115"/>
      <c r="I12" s="115"/>
    </row>
    <row r="13" spans="1:9" s="5" customFormat="1" ht="16.5" hidden="1" thickTop="1" thickBot="1" x14ac:dyDescent="0.25">
      <c r="A13" s="11"/>
      <c r="B13" s="12" t="s">
        <v>132</v>
      </c>
      <c r="C13" s="69">
        <v>0</v>
      </c>
      <c r="D13" s="69">
        <v>0</v>
      </c>
      <c r="E13" s="69"/>
      <c r="G13" s="115"/>
      <c r="H13" s="115"/>
      <c r="I13" s="115"/>
    </row>
    <row r="14" spans="1:9" s="5" customFormat="1" ht="16.5" thickTop="1" thickBot="1" x14ac:dyDescent="0.25">
      <c r="A14" s="11"/>
      <c r="B14" s="12" t="s">
        <v>220</v>
      </c>
      <c r="C14" s="69">
        <v>377</v>
      </c>
      <c r="D14" s="69">
        <v>388</v>
      </c>
      <c r="E14" s="69">
        <v>0</v>
      </c>
      <c r="G14" s="115"/>
      <c r="H14" s="115"/>
      <c r="I14" s="115"/>
    </row>
    <row r="15" spans="1:9" s="5" customFormat="1" ht="16.5" thickTop="1" thickBot="1" x14ac:dyDescent="0.25">
      <c r="A15" s="10"/>
      <c r="B15" s="12" t="s">
        <v>45</v>
      </c>
      <c r="C15" s="69">
        <v>0</v>
      </c>
      <c r="D15" s="69">
        <v>0</v>
      </c>
      <c r="E15" s="69">
        <v>6944</v>
      </c>
      <c r="G15" s="115"/>
      <c r="H15" s="115"/>
      <c r="I15" s="115"/>
    </row>
    <row r="16" spans="1:9" s="5" customFormat="1" ht="16.5" thickTop="1" thickBot="1" x14ac:dyDescent="0.25">
      <c r="A16" s="11"/>
      <c r="B16" s="12" t="s">
        <v>9</v>
      </c>
      <c r="C16" s="69">
        <v>55629</v>
      </c>
      <c r="D16" s="69">
        <v>10983</v>
      </c>
      <c r="E16" s="69">
        <v>14932</v>
      </c>
      <c r="G16" s="115"/>
      <c r="H16" s="115"/>
      <c r="I16" s="115"/>
    </row>
    <row r="17" spans="1:9" s="5" customFormat="1" ht="15.75" thickTop="1" x14ac:dyDescent="0.2">
      <c r="A17" s="11"/>
      <c r="B17" s="158" t="s">
        <v>170</v>
      </c>
      <c r="C17" s="69">
        <v>995</v>
      </c>
      <c r="D17" s="69">
        <v>1068</v>
      </c>
      <c r="E17" s="69">
        <v>1135</v>
      </c>
      <c r="G17" s="115"/>
      <c r="H17" s="115"/>
      <c r="I17" s="115"/>
    </row>
    <row r="18" spans="1:9" s="5" customFormat="1" ht="15.75" thickBot="1" x14ac:dyDescent="0.25">
      <c r="A18" s="11"/>
      <c r="B18" s="34" t="s">
        <v>1</v>
      </c>
      <c r="C18" s="40">
        <f>SUM(C19:C25)</f>
        <v>746711</v>
      </c>
      <c r="D18" s="40">
        <f>SUM(D19:D25)</f>
        <v>663148</v>
      </c>
      <c r="E18" s="40">
        <f>SUM(E19:E25)</f>
        <v>705848</v>
      </c>
      <c r="G18" s="115"/>
      <c r="H18" s="115"/>
      <c r="I18" s="115"/>
    </row>
    <row r="19" spans="1:9" s="5" customFormat="1" ht="16.5" thickTop="1" thickBot="1" x14ac:dyDescent="0.25">
      <c r="A19" s="11"/>
      <c r="B19" s="12" t="s">
        <v>2</v>
      </c>
      <c r="C19" s="69">
        <v>6021</v>
      </c>
      <c r="D19" s="69">
        <v>6463</v>
      </c>
      <c r="E19" s="69">
        <v>6185</v>
      </c>
      <c r="G19" s="115"/>
      <c r="H19" s="115"/>
      <c r="I19" s="115"/>
    </row>
    <row r="20" spans="1:9" s="5" customFormat="1" ht="16.5" thickTop="1" thickBot="1" x14ac:dyDescent="0.25">
      <c r="A20" s="11"/>
      <c r="B20" s="12" t="s">
        <v>46</v>
      </c>
      <c r="C20" s="69">
        <v>74901</v>
      </c>
      <c r="D20" s="69">
        <v>69707</v>
      </c>
      <c r="E20" s="69">
        <v>83173</v>
      </c>
      <c r="G20" s="115"/>
      <c r="H20" s="115"/>
      <c r="I20" s="115"/>
    </row>
    <row r="21" spans="1:9" s="5" customFormat="1" ht="16.5" thickTop="1" thickBot="1" x14ac:dyDescent="0.25">
      <c r="A21" s="11"/>
      <c r="B21" s="12" t="s">
        <v>47</v>
      </c>
      <c r="C21" s="69">
        <v>5721</v>
      </c>
      <c r="D21" s="69">
        <v>4385</v>
      </c>
      <c r="E21" s="69">
        <v>1203</v>
      </c>
      <c r="G21" s="115"/>
      <c r="H21" s="115"/>
      <c r="I21" s="115"/>
    </row>
    <row r="22" spans="1:9" s="5" customFormat="1" ht="16.5" thickTop="1" thickBot="1" x14ac:dyDescent="0.25">
      <c r="A22" s="11"/>
      <c r="B22" s="12" t="s">
        <v>48</v>
      </c>
      <c r="C22" s="69">
        <v>27949</v>
      </c>
      <c r="D22" s="69">
        <v>44759</v>
      </c>
      <c r="E22" s="69">
        <v>32647</v>
      </c>
      <c r="G22" s="115"/>
      <c r="H22" s="115"/>
      <c r="I22" s="115"/>
    </row>
    <row r="23" spans="1:9" s="5" customFormat="1" ht="16.5" hidden="1" thickTop="1" thickBot="1" x14ac:dyDescent="0.25">
      <c r="A23" s="11"/>
      <c r="B23" s="12" t="s">
        <v>49</v>
      </c>
      <c r="C23" s="69">
        <v>0</v>
      </c>
      <c r="D23" s="69"/>
      <c r="E23" s="69"/>
      <c r="G23" s="115"/>
      <c r="H23" s="115"/>
      <c r="I23" s="115"/>
    </row>
    <row r="24" spans="1:9" s="5" customFormat="1" ht="16.5" thickTop="1" thickBot="1" x14ac:dyDescent="0.25">
      <c r="A24" s="11"/>
      <c r="B24" s="12" t="s">
        <v>171</v>
      </c>
      <c r="C24" s="69">
        <v>0</v>
      </c>
      <c r="D24" s="69">
        <v>0</v>
      </c>
      <c r="E24" s="69">
        <v>620</v>
      </c>
      <c r="G24" s="115"/>
      <c r="H24" s="115"/>
      <c r="I24" s="115"/>
    </row>
    <row r="25" spans="1:9" s="5" customFormat="1" ht="15.75" thickTop="1" x14ac:dyDescent="0.2">
      <c r="A25" s="11"/>
      <c r="B25" s="158" t="s">
        <v>50</v>
      </c>
      <c r="C25" s="69">
        <v>632119</v>
      </c>
      <c r="D25" s="69">
        <v>537834</v>
      </c>
      <c r="E25" s="69">
        <v>582020</v>
      </c>
      <c r="G25" s="115"/>
      <c r="H25" s="115"/>
      <c r="I25" s="115"/>
    </row>
    <row r="26" spans="1:9" s="5" customFormat="1" ht="15.75" thickBot="1" x14ac:dyDescent="0.25">
      <c r="A26" s="11"/>
      <c r="B26" s="34" t="s">
        <v>241</v>
      </c>
      <c r="C26" s="40">
        <v>27406</v>
      </c>
      <c r="D26" s="40">
        <v>8690</v>
      </c>
      <c r="E26" s="40">
        <v>42102</v>
      </c>
      <c r="G26" s="115"/>
      <c r="H26" s="115"/>
      <c r="I26" s="115"/>
    </row>
    <row r="27" spans="1:9" s="5" customFormat="1" ht="16.5" thickTop="1" thickBot="1" x14ac:dyDescent="0.25">
      <c r="A27" s="11"/>
      <c r="B27" s="12" t="s">
        <v>238</v>
      </c>
      <c r="C27" s="69">
        <v>2647</v>
      </c>
      <c r="D27" s="69">
        <v>0</v>
      </c>
      <c r="E27" s="69">
        <v>0</v>
      </c>
      <c r="G27" s="115"/>
      <c r="H27" s="115"/>
      <c r="I27" s="115"/>
    </row>
    <row r="28" spans="1:9" s="5" customFormat="1" ht="16.5" thickTop="1" thickBot="1" x14ac:dyDescent="0.25">
      <c r="A28" s="11"/>
      <c r="B28" s="34" t="s">
        <v>51</v>
      </c>
      <c r="C28" s="40">
        <f>C6+C18+C26</f>
        <v>3634043</v>
      </c>
      <c r="D28" s="40">
        <f>D6+D18+D26</f>
        <v>3218480</v>
      </c>
      <c r="E28" s="40">
        <f>E6+E18+E26</f>
        <v>3117475</v>
      </c>
      <c r="G28" s="115"/>
      <c r="H28" s="115"/>
      <c r="I28" s="115"/>
    </row>
    <row r="29" spans="1:9" s="5" customFormat="1" ht="16.5" thickTop="1" thickBot="1" x14ac:dyDescent="0.25">
      <c r="A29" s="11"/>
      <c r="B29" s="71"/>
      <c r="C29" s="156"/>
      <c r="D29" s="156"/>
      <c r="E29" s="72"/>
      <c r="G29" s="115"/>
    </row>
    <row r="30" spans="1:9" s="5" customFormat="1" ht="16.5" customHeight="1" thickTop="1" thickBot="1" x14ac:dyDescent="0.25">
      <c r="A30" s="11"/>
      <c r="B30" s="196" t="s">
        <v>145</v>
      </c>
      <c r="C30" s="198" t="s">
        <v>43</v>
      </c>
      <c r="D30" s="199"/>
      <c r="E30" s="199"/>
      <c r="G30" s="115"/>
    </row>
    <row r="31" spans="1:9" s="5" customFormat="1" ht="16.5" thickTop="1" thickBot="1" x14ac:dyDescent="0.25">
      <c r="A31" s="11"/>
      <c r="B31" s="197"/>
      <c r="C31" s="118">
        <f>C5</f>
        <v>43646</v>
      </c>
      <c r="D31" s="118">
        <f>D5</f>
        <v>43465</v>
      </c>
      <c r="E31" s="118">
        <f>E5</f>
        <v>43281</v>
      </c>
      <c r="G31" s="115"/>
    </row>
    <row r="32" spans="1:9" s="5" customFormat="1" ht="16.5" thickTop="1" thickBot="1" x14ac:dyDescent="0.25">
      <c r="A32" s="11"/>
      <c r="B32" s="30" t="s">
        <v>53</v>
      </c>
      <c r="C32" s="40">
        <f>+C33+C38</f>
        <v>2305812</v>
      </c>
      <c r="D32" s="40">
        <f>+D33+D38</f>
        <v>2386786</v>
      </c>
      <c r="E32" s="40">
        <f>+E33+E38</f>
        <v>2237033</v>
      </c>
      <c r="G32" s="115"/>
      <c r="H32" s="115"/>
      <c r="I32" s="115"/>
    </row>
    <row r="33" spans="1:9" s="5" customFormat="1" ht="16.5" thickTop="1" thickBot="1" x14ac:dyDescent="0.25">
      <c r="A33" s="11"/>
      <c r="B33" s="34" t="s">
        <v>54</v>
      </c>
      <c r="C33" s="40">
        <f>SUM(C34:C37)</f>
        <v>2305438</v>
      </c>
      <c r="D33" s="40">
        <f>SUM(D34:D37)</f>
        <v>2386425</v>
      </c>
      <c r="E33" s="40">
        <f>SUM(E34:E37)</f>
        <v>2236710</v>
      </c>
      <c r="G33" s="115"/>
      <c r="H33" s="115"/>
      <c r="I33" s="115"/>
    </row>
    <row r="34" spans="1:9" s="5" customFormat="1" ht="16.5" thickTop="1" thickBot="1" x14ac:dyDescent="0.25">
      <c r="A34" s="11"/>
      <c r="B34" s="12" t="s">
        <v>55</v>
      </c>
      <c r="C34" s="69">
        <v>517754</v>
      </c>
      <c r="D34" s="69">
        <v>517754</v>
      </c>
      <c r="E34" s="73">
        <v>517754</v>
      </c>
      <c r="G34" s="115"/>
      <c r="H34" s="115"/>
      <c r="I34" s="115"/>
    </row>
    <row r="35" spans="1:9" s="5" customFormat="1" ht="16.5" thickTop="1" thickBot="1" x14ac:dyDescent="0.25">
      <c r="A35" s="11"/>
      <c r="B35" s="12" t="s">
        <v>56</v>
      </c>
      <c r="C35" s="69">
        <v>133333</v>
      </c>
      <c r="D35" s="69">
        <v>133333</v>
      </c>
      <c r="E35" s="73">
        <v>133333</v>
      </c>
      <c r="G35" s="115"/>
      <c r="H35" s="115"/>
      <c r="I35" s="115"/>
    </row>
    <row r="36" spans="1:9" s="5" customFormat="1" ht="16.5" thickTop="1" thickBot="1" x14ac:dyDescent="0.25">
      <c r="A36" s="10"/>
      <c r="B36" s="12" t="s">
        <v>57</v>
      </c>
      <c r="C36" s="69">
        <v>1657206</v>
      </c>
      <c r="D36" s="69">
        <v>1727659</v>
      </c>
      <c r="E36" s="73">
        <v>1580382</v>
      </c>
      <c r="G36" s="115"/>
      <c r="H36" s="115"/>
      <c r="I36" s="115"/>
    </row>
    <row r="37" spans="1:9" s="5" customFormat="1" ht="15.75" thickTop="1" x14ac:dyDescent="0.2">
      <c r="A37" s="11"/>
      <c r="B37" s="158" t="s">
        <v>58</v>
      </c>
      <c r="C37" s="69">
        <v>-2855</v>
      </c>
      <c r="D37" s="69">
        <v>7679</v>
      </c>
      <c r="E37" s="73">
        <v>5241</v>
      </c>
      <c r="G37" s="115"/>
      <c r="H37" s="115"/>
      <c r="I37" s="115"/>
    </row>
    <row r="38" spans="1:9" s="5" customFormat="1" ht="15.75" thickBot="1" x14ac:dyDescent="0.25">
      <c r="A38" s="11"/>
      <c r="B38" s="34" t="s">
        <v>59</v>
      </c>
      <c r="C38" s="40">
        <v>374</v>
      </c>
      <c r="D38" s="40">
        <v>361</v>
      </c>
      <c r="E38" s="40">
        <v>323</v>
      </c>
      <c r="G38" s="115"/>
      <c r="H38" s="115"/>
      <c r="I38" s="115"/>
    </row>
    <row r="39" spans="1:9" s="5" customFormat="1" ht="16.5" thickTop="1" thickBot="1" x14ac:dyDescent="0.25">
      <c r="A39" s="11"/>
      <c r="B39" s="34" t="s">
        <v>3</v>
      </c>
      <c r="C39" s="40">
        <f>SUM(C40:C48)</f>
        <v>717928</v>
      </c>
      <c r="D39" s="40">
        <f>SUM(D40:D48)</f>
        <v>545411</v>
      </c>
      <c r="E39" s="40">
        <f>SUM(E40:E48)</f>
        <v>547755</v>
      </c>
      <c r="G39" s="115"/>
      <c r="H39" s="115"/>
      <c r="I39" s="115"/>
    </row>
    <row r="40" spans="1:9" s="5" customFormat="1" ht="16.5" hidden="1" thickTop="1" thickBot="1" x14ac:dyDescent="0.25">
      <c r="A40" s="11"/>
      <c r="B40" s="12" t="s">
        <v>22</v>
      </c>
      <c r="C40" s="69">
        <v>0</v>
      </c>
      <c r="D40" s="69">
        <v>0</v>
      </c>
      <c r="E40" s="73">
        <v>0</v>
      </c>
      <c r="G40" s="115"/>
      <c r="H40" s="115"/>
      <c r="I40" s="115"/>
    </row>
    <row r="41" spans="1:9" s="5" customFormat="1" ht="16.5" thickTop="1" thickBot="1" x14ac:dyDescent="0.25">
      <c r="A41" s="11"/>
      <c r="B41" s="12" t="s">
        <v>146</v>
      </c>
      <c r="C41" s="69">
        <v>202205</v>
      </c>
      <c r="D41" s="69">
        <v>502111</v>
      </c>
      <c r="E41" s="73">
        <v>501892</v>
      </c>
      <c r="G41" s="115"/>
      <c r="H41" s="115"/>
      <c r="I41" s="115"/>
    </row>
    <row r="42" spans="1:9" s="5" customFormat="1" ht="16.5" thickTop="1" thickBot="1" x14ac:dyDescent="0.25">
      <c r="A42" s="11"/>
      <c r="B42" s="12" t="s">
        <v>227</v>
      </c>
      <c r="C42" s="69">
        <v>485102</v>
      </c>
      <c r="D42" s="69">
        <v>0</v>
      </c>
      <c r="E42" s="73">
        <v>0</v>
      </c>
      <c r="G42" s="115"/>
      <c r="H42" s="115"/>
      <c r="I42" s="115"/>
    </row>
    <row r="43" spans="1:9" s="5" customFormat="1" ht="16.5" thickTop="1" thickBot="1" x14ac:dyDescent="0.25">
      <c r="A43" s="11"/>
      <c r="B43" s="12" t="s">
        <v>4</v>
      </c>
      <c r="C43" s="69">
        <v>549</v>
      </c>
      <c r="D43" s="69">
        <v>196</v>
      </c>
      <c r="E43" s="73">
        <v>2095</v>
      </c>
      <c r="G43" s="115"/>
      <c r="H43" s="115"/>
      <c r="I43" s="115"/>
    </row>
    <row r="44" spans="1:9" s="5" customFormat="1" ht="16.5" thickTop="1" thickBot="1" x14ac:dyDescent="0.25">
      <c r="A44" s="11"/>
      <c r="B44" s="12" t="s">
        <v>221</v>
      </c>
      <c r="C44" s="69">
        <v>0</v>
      </c>
      <c r="D44" s="69">
        <v>2097</v>
      </c>
      <c r="E44" s="185">
        <v>1935</v>
      </c>
      <c r="G44" s="115"/>
      <c r="H44" s="115"/>
      <c r="I44" s="115"/>
    </row>
    <row r="45" spans="1:9" ht="16.5" thickTop="1" thickBot="1" x14ac:dyDescent="0.25">
      <c r="B45" s="12" t="s">
        <v>60</v>
      </c>
      <c r="C45" s="69">
        <v>0</v>
      </c>
      <c r="D45" s="69">
        <v>10928</v>
      </c>
      <c r="E45" s="185">
        <v>11052</v>
      </c>
      <c r="F45" s="5"/>
      <c r="G45" s="115"/>
      <c r="H45" s="115"/>
      <c r="I45" s="115"/>
    </row>
    <row r="46" spans="1:9" ht="16.5" thickTop="1" thickBot="1" x14ac:dyDescent="0.25">
      <c r="B46" s="12" t="s">
        <v>61</v>
      </c>
      <c r="C46" s="69">
        <v>7084</v>
      </c>
      <c r="D46" s="69">
        <v>7200</v>
      </c>
      <c r="E46" s="73">
        <v>5908</v>
      </c>
      <c r="F46" s="5"/>
      <c r="G46" s="115"/>
      <c r="H46" s="115"/>
      <c r="I46" s="115"/>
    </row>
    <row r="47" spans="1:9" ht="16.5" thickTop="1" thickBot="1" x14ac:dyDescent="0.25">
      <c r="B47" s="12" t="s">
        <v>12</v>
      </c>
      <c r="C47" s="69">
        <v>21285</v>
      </c>
      <c r="D47" s="69">
        <v>21341</v>
      </c>
      <c r="E47" s="73">
        <v>19185</v>
      </c>
      <c r="F47" s="5"/>
      <c r="G47" s="115"/>
      <c r="H47" s="115"/>
      <c r="I47" s="115"/>
    </row>
    <row r="48" spans="1:9" ht="16.5" thickTop="1" thickBot="1" x14ac:dyDescent="0.25">
      <c r="B48" s="158" t="s">
        <v>11</v>
      </c>
      <c r="C48" s="69">
        <v>1703</v>
      </c>
      <c r="D48" s="69">
        <v>1538</v>
      </c>
      <c r="E48" s="41">
        <v>5688</v>
      </c>
      <c r="F48" s="5"/>
      <c r="G48" s="115"/>
      <c r="H48" s="115"/>
      <c r="I48" s="115"/>
    </row>
    <row r="49" spans="1:9" ht="16.5" thickTop="1" thickBot="1" x14ac:dyDescent="0.25">
      <c r="B49" s="34" t="s">
        <v>5</v>
      </c>
      <c r="C49" s="40">
        <f>SUM(C50:C61)</f>
        <v>598373</v>
      </c>
      <c r="D49" s="40">
        <f>SUM(D50:D61)</f>
        <v>286283</v>
      </c>
      <c r="E49" s="40">
        <f>SUM(E50:E61)</f>
        <v>332687</v>
      </c>
      <c r="F49" s="5"/>
      <c r="G49" s="115"/>
      <c r="H49" s="115"/>
      <c r="I49" s="115"/>
    </row>
    <row r="50" spans="1:9" ht="16.5" hidden="1" thickTop="1" thickBot="1" x14ac:dyDescent="0.25">
      <c r="B50" s="12" t="s">
        <v>62</v>
      </c>
      <c r="C50" s="69">
        <v>0</v>
      </c>
      <c r="D50" s="69">
        <v>0</v>
      </c>
      <c r="E50" s="73">
        <v>0</v>
      </c>
      <c r="F50" s="5"/>
      <c r="G50" s="115"/>
      <c r="H50" s="115"/>
      <c r="I50" s="115"/>
    </row>
    <row r="51" spans="1:9" ht="16.5" thickTop="1" thickBot="1" x14ac:dyDescent="0.25">
      <c r="B51" s="12" t="s">
        <v>146</v>
      </c>
      <c r="C51" s="69">
        <v>300008</v>
      </c>
      <c r="D51" s="69">
        <v>0</v>
      </c>
      <c r="E51" s="73">
        <v>0</v>
      </c>
      <c r="F51" s="5"/>
      <c r="G51" s="115"/>
      <c r="H51" s="115"/>
      <c r="I51" s="115"/>
    </row>
    <row r="52" spans="1:9" ht="16.5" thickTop="1" thickBot="1" x14ac:dyDescent="0.25">
      <c r="B52" s="12" t="s">
        <v>227</v>
      </c>
      <c r="C52" s="69">
        <v>45360</v>
      </c>
      <c r="D52" s="69">
        <v>0</v>
      </c>
      <c r="E52" s="73">
        <v>0</v>
      </c>
      <c r="F52" s="5"/>
      <c r="G52" s="115"/>
      <c r="H52" s="115"/>
      <c r="I52" s="115"/>
    </row>
    <row r="53" spans="1:9" ht="16.5" hidden="1" thickTop="1" thickBot="1" x14ac:dyDescent="0.25">
      <c r="B53" s="12" t="s">
        <v>150</v>
      </c>
      <c r="C53" s="69">
        <v>0</v>
      </c>
      <c r="D53" s="69">
        <v>0</v>
      </c>
      <c r="E53" s="73">
        <v>0</v>
      </c>
      <c r="F53" s="5"/>
      <c r="G53" s="115"/>
      <c r="H53" s="115"/>
      <c r="I53" s="115"/>
    </row>
    <row r="54" spans="1:9" ht="16.5" thickTop="1" thickBot="1" x14ac:dyDescent="0.25">
      <c r="B54" s="12" t="s">
        <v>63</v>
      </c>
      <c r="C54" s="69">
        <v>84465</v>
      </c>
      <c r="D54" s="69">
        <v>80706</v>
      </c>
      <c r="E54" s="73">
        <v>87807</v>
      </c>
      <c r="F54" s="5"/>
      <c r="G54" s="115"/>
      <c r="H54" s="115"/>
      <c r="I54" s="115"/>
    </row>
    <row r="55" spans="1:9" ht="16.5" thickTop="1" thickBot="1" x14ac:dyDescent="0.25">
      <c r="B55" s="12" t="s">
        <v>64</v>
      </c>
      <c r="C55" s="69">
        <v>16304</v>
      </c>
      <c r="D55" s="69">
        <v>73595</v>
      </c>
      <c r="E55" s="73">
        <v>12742</v>
      </c>
      <c r="F55" s="5"/>
      <c r="G55" s="115"/>
      <c r="H55" s="115"/>
      <c r="I55" s="115"/>
    </row>
    <row r="56" spans="1:9" ht="16.5" thickTop="1" thickBot="1" x14ac:dyDescent="0.25">
      <c r="B56" s="12" t="s">
        <v>65</v>
      </c>
      <c r="C56" s="69">
        <v>8313</v>
      </c>
      <c r="D56" s="69">
        <v>13603</v>
      </c>
      <c r="E56" s="73">
        <v>16345</v>
      </c>
      <c r="F56" s="5"/>
      <c r="G56" s="115"/>
      <c r="H56" s="115"/>
      <c r="I56" s="115"/>
    </row>
    <row r="57" spans="1:9" ht="16.5" thickTop="1" thickBot="1" x14ac:dyDescent="0.25">
      <c r="B57" s="12" t="s">
        <v>221</v>
      </c>
      <c r="C57" s="69">
        <v>57990</v>
      </c>
      <c r="D57" s="69">
        <v>30779</v>
      </c>
      <c r="E57" s="185">
        <v>49155</v>
      </c>
      <c r="F57" s="5"/>
      <c r="G57" s="115"/>
      <c r="H57" s="115"/>
      <c r="I57" s="115"/>
    </row>
    <row r="58" spans="1:9" ht="16.5" thickTop="1" thickBot="1" x14ac:dyDescent="0.25">
      <c r="B58" s="12" t="s">
        <v>60</v>
      </c>
      <c r="C58" s="69">
        <v>2800</v>
      </c>
      <c r="D58" s="69">
        <v>6735</v>
      </c>
      <c r="E58" s="185">
        <v>7595</v>
      </c>
      <c r="F58" s="5"/>
      <c r="G58" s="115"/>
      <c r="H58" s="115"/>
      <c r="I58" s="115"/>
    </row>
    <row r="59" spans="1:9" ht="16.5" thickTop="1" thickBot="1" x14ac:dyDescent="0.25">
      <c r="B59" s="12" t="s">
        <v>66</v>
      </c>
      <c r="C59" s="69">
        <v>78446</v>
      </c>
      <c r="D59" s="69">
        <v>76124</v>
      </c>
      <c r="E59" s="73">
        <v>154175</v>
      </c>
      <c r="F59" s="5"/>
      <c r="G59" s="115"/>
      <c r="H59" s="115"/>
      <c r="I59" s="115"/>
    </row>
    <row r="60" spans="1:9" ht="16.5" thickTop="1" thickBot="1" x14ac:dyDescent="0.25">
      <c r="B60" s="12" t="s">
        <v>12</v>
      </c>
      <c r="C60" s="69">
        <v>3503</v>
      </c>
      <c r="D60" s="69">
        <v>3389</v>
      </c>
      <c r="E60" s="73">
        <v>3035</v>
      </c>
      <c r="F60" s="5"/>
      <c r="G60" s="115"/>
      <c r="H60" s="115"/>
      <c r="I60" s="115"/>
    </row>
    <row r="61" spans="1:9" ht="16.5" thickTop="1" thickBot="1" x14ac:dyDescent="0.25">
      <c r="B61" s="160" t="s">
        <v>11</v>
      </c>
      <c r="C61" s="69">
        <v>1184</v>
      </c>
      <c r="D61" s="69">
        <v>1352</v>
      </c>
      <c r="E61" s="41">
        <v>1833</v>
      </c>
      <c r="F61" s="5"/>
      <c r="G61" s="115"/>
      <c r="H61" s="115"/>
      <c r="I61" s="115"/>
    </row>
    <row r="62" spans="1:9" ht="16.5" thickTop="1" thickBot="1" x14ac:dyDescent="0.25">
      <c r="B62" s="34" t="s">
        <v>261</v>
      </c>
      <c r="C62" s="40">
        <v>11930</v>
      </c>
      <c r="D62" s="40">
        <v>0</v>
      </c>
      <c r="E62" s="40">
        <v>0</v>
      </c>
      <c r="F62" s="5"/>
      <c r="G62" s="115"/>
      <c r="H62" s="115"/>
      <c r="I62" s="115"/>
    </row>
    <row r="63" spans="1:9" s="5" customFormat="1" ht="16.5" thickTop="1" thickBot="1" x14ac:dyDescent="0.25">
      <c r="A63" s="11"/>
      <c r="B63" s="12" t="s">
        <v>260</v>
      </c>
      <c r="C63" s="69">
        <v>2597</v>
      </c>
      <c r="D63" s="69">
        <v>0</v>
      </c>
      <c r="E63" s="69">
        <v>0</v>
      </c>
      <c r="G63" s="115"/>
      <c r="H63" s="115"/>
      <c r="I63" s="115"/>
    </row>
    <row r="64" spans="1:9" ht="16.5" thickTop="1" thickBot="1" x14ac:dyDescent="0.25">
      <c r="B64" s="34" t="s">
        <v>67</v>
      </c>
      <c r="C64" s="40">
        <f>C32+C39+C49+C62</f>
        <v>3634043</v>
      </c>
      <c r="D64" s="40">
        <f>D32+D39+D49+D62</f>
        <v>3218480</v>
      </c>
      <c r="E64" s="40">
        <f>E32+E39+E49+E62</f>
        <v>3117475</v>
      </c>
      <c r="F64" s="5"/>
      <c r="G64" s="115"/>
      <c r="H64" s="115"/>
      <c r="I64" s="115"/>
    </row>
    <row r="65" spans="2:7" ht="15.75" thickTop="1" x14ac:dyDescent="0.2">
      <c r="B65" s="23"/>
      <c r="C65" s="166"/>
      <c r="D65" s="166"/>
      <c r="E65" s="166"/>
      <c r="G65" s="116"/>
    </row>
    <row r="66" spans="2:7" x14ac:dyDescent="0.2">
      <c r="E66" s="88"/>
      <c r="G66" s="116"/>
    </row>
    <row r="67" spans="2:7" x14ac:dyDescent="0.2">
      <c r="G67" s="116"/>
    </row>
    <row r="68" spans="2:7" x14ac:dyDescent="0.2">
      <c r="G68" s="116"/>
    </row>
    <row r="69" spans="2:7" x14ac:dyDescent="0.2">
      <c r="G69" s="116"/>
    </row>
    <row r="70" spans="2:7" x14ac:dyDescent="0.2">
      <c r="G70" s="116"/>
    </row>
  </sheetData>
  <mergeCells count="4">
    <mergeCell ref="B30:B31"/>
    <mergeCell ref="B4:B5"/>
    <mergeCell ref="C4:E4"/>
    <mergeCell ref="C30:E30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3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27" bestFit="1" customWidth="1"/>
    <col min="10" max="16384" width="10.875" style="2"/>
  </cols>
  <sheetData>
    <row r="1" spans="1:19" ht="15.75" x14ac:dyDescent="0.25">
      <c r="A1" s="9" t="s">
        <v>8</v>
      </c>
    </row>
    <row r="2" spans="1:19" ht="15.75" x14ac:dyDescent="0.25">
      <c r="A2" s="9"/>
    </row>
    <row r="3" spans="1:19" ht="18.75" thickBot="1" x14ac:dyDescent="0.3">
      <c r="B3" s="14" t="s">
        <v>83</v>
      </c>
    </row>
    <row r="4" spans="1:19" ht="33.950000000000003" customHeight="1" thickTop="1" thickBot="1" x14ac:dyDescent="0.25">
      <c r="B4" s="205"/>
      <c r="C4" s="207" t="s">
        <v>54</v>
      </c>
      <c r="D4" s="208"/>
      <c r="E4" s="208"/>
      <c r="F4" s="209"/>
      <c r="G4" s="203" t="s">
        <v>59</v>
      </c>
      <c r="H4" s="203" t="s">
        <v>31</v>
      </c>
    </row>
    <row r="5" spans="1:19" ht="63" customHeight="1" thickTop="1" thickBot="1" x14ac:dyDescent="0.25">
      <c r="B5" s="206"/>
      <c r="C5" s="58" t="s">
        <v>55</v>
      </c>
      <c r="D5" s="58" t="s">
        <v>56</v>
      </c>
      <c r="E5" s="58" t="s">
        <v>88</v>
      </c>
      <c r="F5" s="58" t="s">
        <v>226</v>
      </c>
      <c r="G5" s="204"/>
      <c r="H5" s="204"/>
    </row>
    <row r="6" spans="1:19" ht="16.5" thickTop="1" thickBot="1" x14ac:dyDescent="0.25">
      <c r="B6" s="200" t="s">
        <v>216</v>
      </c>
      <c r="C6" s="201"/>
      <c r="D6" s="201"/>
      <c r="E6" s="201"/>
      <c r="F6" s="202"/>
      <c r="G6" s="59"/>
      <c r="H6" s="59"/>
    </row>
    <row r="7" spans="1:19" ht="16.5" thickTop="1" thickBot="1" x14ac:dyDescent="0.25">
      <c r="B7" s="34" t="s">
        <v>188</v>
      </c>
      <c r="C7" s="60">
        <v>517754</v>
      </c>
      <c r="D7" s="60">
        <v>133272</v>
      </c>
      <c r="E7" s="60">
        <v>1440378</v>
      </c>
      <c r="F7" s="60">
        <v>-10728</v>
      </c>
      <c r="G7" s="60">
        <v>201</v>
      </c>
      <c r="H7" s="62">
        <f t="shared" ref="H7:H14" si="0">SUM(C7:G7)</f>
        <v>2080877</v>
      </c>
    </row>
    <row r="8" spans="1:19" ht="16.5" thickTop="1" thickBot="1" x14ac:dyDescent="0.25">
      <c r="B8" s="122" t="s">
        <v>190</v>
      </c>
      <c r="C8" s="56">
        <v>0</v>
      </c>
      <c r="D8" s="56">
        <v>0</v>
      </c>
      <c r="E8" s="146">
        <v>-1227</v>
      </c>
      <c r="F8" s="56">
        <v>0</v>
      </c>
      <c r="G8" s="56">
        <v>0</v>
      </c>
      <c r="H8" s="64">
        <f t="shared" ref="H8:H9" si="1">SUM(C8:G8)</f>
        <v>-1227</v>
      </c>
    </row>
    <row r="9" spans="1:19" ht="16.5" thickTop="1" thickBot="1" x14ac:dyDescent="0.25">
      <c r="B9" s="34" t="s">
        <v>189</v>
      </c>
      <c r="C9" s="53">
        <f>SUM(C7:C8)</f>
        <v>517754</v>
      </c>
      <c r="D9" s="53">
        <f>SUM(D7:D8)</f>
        <v>133272</v>
      </c>
      <c r="E9" s="53">
        <f>SUM(E7:E8)</f>
        <v>1439151</v>
      </c>
      <c r="F9" s="53">
        <f>SUM(F7:F8)</f>
        <v>-10728</v>
      </c>
      <c r="G9" s="53">
        <f>SUM(G7:G8)</f>
        <v>201</v>
      </c>
      <c r="H9" s="62">
        <f t="shared" si="1"/>
        <v>2079650</v>
      </c>
    </row>
    <row r="10" spans="1:19" ht="16.5" thickTop="1" thickBot="1" x14ac:dyDescent="0.25">
      <c r="B10" s="12" t="s">
        <v>84</v>
      </c>
      <c r="C10" s="56">
        <v>0</v>
      </c>
      <c r="D10" s="56">
        <v>0</v>
      </c>
      <c r="E10" s="63">
        <v>363198</v>
      </c>
      <c r="F10" s="63">
        <v>0</v>
      </c>
      <c r="G10" s="63">
        <v>160</v>
      </c>
      <c r="H10" s="64">
        <f t="shared" si="0"/>
        <v>363358</v>
      </c>
    </row>
    <row r="11" spans="1:19" ht="16.5" thickTop="1" thickBot="1" x14ac:dyDescent="0.25">
      <c r="B11" s="12" t="s">
        <v>85</v>
      </c>
      <c r="C11" s="56">
        <v>0</v>
      </c>
      <c r="D11" s="56">
        <v>61</v>
      </c>
      <c r="E11" s="63">
        <v>-967</v>
      </c>
      <c r="F11" s="63">
        <v>18407</v>
      </c>
      <c r="G11" s="117">
        <v>0</v>
      </c>
      <c r="H11" s="64">
        <f t="shared" si="0"/>
        <v>17501</v>
      </c>
    </row>
    <row r="12" spans="1:19" ht="16.5" thickTop="1" thickBot="1" x14ac:dyDescent="0.25">
      <c r="B12" s="34" t="s">
        <v>87</v>
      </c>
      <c r="C12" s="53">
        <f>SUM(C10:C11)</f>
        <v>0</v>
      </c>
      <c r="D12" s="53">
        <f>SUM(D10:D11)</f>
        <v>61</v>
      </c>
      <c r="E12" s="53">
        <f>SUM(E10:E11)</f>
        <v>362231</v>
      </c>
      <c r="F12" s="53">
        <f>SUM(F10:F11)</f>
        <v>18407</v>
      </c>
      <c r="G12" s="53">
        <f>SUM(G10:G11)</f>
        <v>160</v>
      </c>
      <c r="H12" s="62">
        <f t="shared" si="0"/>
        <v>380859</v>
      </c>
    </row>
    <row r="13" spans="1:19" ht="16.5" thickTop="1" thickBot="1" x14ac:dyDescent="0.25">
      <c r="B13" s="65" t="s">
        <v>86</v>
      </c>
      <c r="C13" s="66">
        <v>0</v>
      </c>
      <c r="D13" s="66">
        <v>0</v>
      </c>
      <c r="E13" s="67">
        <v>-73723</v>
      </c>
      <c r="F13" s="67">
        <v>0</v>
      </c>
      <c r="G13" s="67">
        <v>0</v>
      </c>
      <c r="H13" s="64">
        <f t="shared" si="0"/>
        <v>-73723</v>
      </c>
    </row>
    <row r="14" spans="1:19" ht="16.5" thickTop="1" thickBot="1" x14ac:dyDescent="0.25">
      <c r="B14" s="34" t="s">
        <v>217</v>
      </c>
      <c r="C14" s="53">
        <f>C9+SUM(C12:C13)</f>
        <v>517754</v>
      </c>
      <c r="D14" s="53">
        <f>D9+SUM(D12:D13)</f>
        <v>133333</v>
      </c>
      <c r="E14" s="53">
        <f>E9+SUM(E12:E13)</f>
        <v>1727659</v>
      </c>
      <c r="F14" s="53">
        <f>F9+SUM(F12:F13)</f>
        <v>7679</v>
      </c>
      <c r="G14" s="53">
        <f>G9+SUM(G12:G13)</f>
        <v>361</v>
      </c>
      <c r="H14" s="62">
        <f t="shared" si="0"/>
        <v>2386786</v>
      </c>
      <c r="I14" s="128"/>
    </row>
    <row r="15" spans="1:19" ht="16.5" thickTop="1" thickBot="1" x14ac:dyDescent="0.25">
      <c r="B15" s="200" t="s">
        <v>250</v>
      </c>
      <c r="C15" s="201"/>
      <c r="D15" s="201"/>
      <c r="E15" s="201"/>
      <c r="F15" s="202"/>
      <c r="G15" s="68"/>
      <c r="H15" s="68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thickTop="1" thickBot="1" x14ac:dyDescent="0.25">
      <c r="B16" s="34" t="s">
        <v>188</v>
      </c>
      <c r="C16" s="53">
        <f>C7</f>
        <v>517754</v>
      </c>
      <c r="D16" s="53">
        <f>D7</f>
        <v>133272</v>
      </c>
      <c r="E16" s="53">
        <f>E7</f>
        <v>1440378</v>
      </c>
      <c r="F16" s="53">
        <f>F7</f>
        <v>-10728</v>
      </c>
      <c r="G16" s="53">
        <f>G7</f>
        <v>201</v>
      </c>
      <c r="H16" s="62">
        <f t="shared" ref="H16:H23" si="2">SUM(C16:G16)</f>
        <v>2080877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thickTop="1" thickBot="1" x14ac:dyDescent="0.25">
      <c r="B17" s="122" t="s">
        <v>190</v>
      </c>
      <c r="C17" s="56">
        <v>0</v>
      </c>
      <c r="D17" s="56">
        <v>0</v>
      </c>
      <c r="E17" s="146">
        <v>-1163</v>
      </c>
      <c r="F17" s="56">
        <v>0</v>
      </c>
      <c r="G17" s="56">
        <v>0</v>
      </c>
      <c r="H17" s="64">
        <f t="shared" ref="H17" si="3">SUM(C17:G17)</f>
        <v>-1163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thickTop="1" thickBot="1" x14ac:dyDescent="0.25">
      <c r="B18" s="34" t="s">
        <v>189</v>
      </c>
      <c r="C18" s="53">
        <f>SUM(C16:C17)</f>
        <v>517754</v>
      </c>
      <c r="D18" s="53">
        <f>SUM(D16:D17)</f>
        <v>133272</v>
      </c>
      <c r="E18" s="53">
        <f>SUM(E16:E17)</f>
        <v>1439215</v>
      </c>
      <c r="F18" s="53">
        <f>SUM(F16:F17)</f>
        <v>-10728</v>
      </c>
      <c r="G18" s="53">
        <f>SUM(G16:G17)</f>
        <v>201</v>
      </c>
      <c r="H18" s="62">
        <f t="shared" si="2"/>
        <v>2079714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6.5" thickTop="1" thickBot="1" x14ac:dyDescent="0.25">
      <c r="B19" s="122" t="s">
        <v>218</v>
      </c>
      <c r="C19" s="56">
        <v>0</v>
      </c>
      <c r="D19" s="56">
        <v>0</v>
      </c>
      <c r="E19" s="56">
        <v>214890</v>
      </c>
      <c r="F19" s="56">
        <v>0</v>
      </c>
      <c r="G19" s="56">
        <v>126</v>
      </c>
      <c r="H19" s="64">
        <f t="shared" si="2"/>
        <v>215016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thickTop="1" thickBot="1" x14ac:dyDescent="0.25">
      <c r="B20" s="157" t="s">
        <v>219</v>
      </c>
      <c r="C20" s="56">
        <v>0</v>
      </c>
      <c r="D20" s="56">
        <v>61</v>
      </c>
      <c r="E20" s="56">
        <v>0</v>
      </c>
      <c r="F20" s="56">
        <v>15969</v>
      </c>
      <c r="G20" s="56">
        <v>-4</v>
      </c>
      <c r="H20" s="64">
        <f t="shared" si="2"/>
        <v>16026</v>
      </c>
    </row>
    <row r="21" spans="2:19" ht="16.5" thickTop="1" thickBot="1" x14ac:dyDescent="0.25">
      <c r="B21" s="34" t="s">
        <v>87</v>
      </c>
      <c r="C21" s="53">
        <f>SUM(C19:C20)</f>
        <v>0</v>
      </c>
      <c r="D21" s="53">
        <f>SUM(D19:D20)</f>
        <v>61</v>
      </c>
      <c r="E21" s="53">
        <f>SUM(E19:E20)</f>
        <v>214890</v>
      </c>
      <c r="F21" s="53">
        <f>SUM(F19:F20)</f>
        <v>15969</v>
      </c>
      <c r="G21" s="53">
        <f>SUM(G19:G20)</f>
        <v>122</v>
      </c>
      <c r="H21" s="62">
        <f t="shared" si="2"/>
        <v>231042</v>
      </c>
      <c r="I21" s="128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thickTop="1" thickBot="1" x14ac:dyDescent="0.25">
      <c r="B22" s="65" t="s">
        <v>86</v>
      </c>
      <c r="C22" s="66">
        <v>0</v>
      </c>
      <c r="D22" s="66">
        <v>0</v>
      </c>
      <c r="E22" s="67">
        <v>-73723</v>
      </c>
      <c r="F22" s="67">
        <v>0</v>
      </c>
      <c r="G22" s="67">
        <v>0</v>
      </c>
      <c r="H22" s="64">
        <f t="shared" ref="H22" si="4">SUM(C22:G22)</f>
        <v>-73723</v>
      </c>
    </row>
    <row r="23" spans="2:19" ht="16.5" thickTop="1" thickBot="1" x14ac:dyDescent="0.25">
      <c r="B23" s="34" t="s">
        <v>251</v>
      </c>
      <c r="C23" s="53">
        <f>C18+SUM(C21:C21)+C22</f>
        <v>517754</v>
      </c>
      <c r="D23" s="53">
        <f>D18+SUM(D21:D21)+D22</f>
        <v>133333</v>
      </c>
      <c r="E23" s="53">
        <f>E18+SUM(E21:E21)+E22</f>
        <v>1580382</v>
      </c>
      <c r="F23" s="53">
        <f>F18+SUM(F21:F21)+F22</f>
        <v>5241</v>
      </c>
      <c r="G23" s="53">
        <f>G18+SUM(G21:G21)+G22</f>
        <v>323</v>
      </c>
      <c r="H23" s="62">
        <f t="shared" si="2"/>
        <v>2237033</v>
      </c>
      <c r="I23" s="128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6.5" thickTop="1" thickBot="1" x14ac:dyDescent="0.25">
      <c r="B24" s="200" t="s">
        <v>252</v>
      </c>
      <c r="C24" s="201"/>
      <c r="D24" s="201"/>
      <c r="E24" s="201"/>
      <c r="F24" s="202"/>
      <c r="G24" s="68"/>
      <c r="H24" s="68"/>
    </row>
    <row r="25" spans="2:19" ht="16.5" thickTop="1" thickBot="1" x14ac:dyDescent="0.25">
      <c r="B25" s="34" t="s">
        <v>229</v>
      </c>
      <c r="C25" s="53">
        <f>C14</f>
        <v>517754</v>
      </c>
      <c r="D25" s="53">
        <f>D14</f>
        <v>133333</v>
      </c>
      <c r="E25" s="53">
        <f>E14</f>
        <v>1727659</v>
      </c>
      <c r="F25" s="53">
        <f>F14</f>
        <v>7679</v>
      </c>
      <c r="G25" s="53">
        <f>G14</f>
        <v>361</v>
      </c>
      <c r="H25" s="62">
        <f t="shared" ref="H25" si="5">SUM(C25:G25)</f>
        <v>2386786</v>
      </c>
    </row>
    <row r="26" spans="2:19" ht="16.5" thickTop="1" thickBot="1" x14ac:dyDescent="0.25">
      <c r="B26" s="122" t="s">
        <v>231</v>
      </c>
      <c r="C26" s="56">
        <v>0</v>
      </c>
      <c r="D26" s="56">
        <v>0</v>
      </c>
      <c r="E26" s="146">
        <v>-199514</v>
      </c>
      <c r="F26" s="56">
        <v>0</v>
      </c>
      <c r="G26" s="56">
        <v>0</v>
      </c>
      <c r="H26" s="64">
        <f t="shared" ref="H26" si="6">SUM(C26:G26)</f>
        <v>-199514</v>
      </c>
    </row>
    <row r="27" spans="2:19" ht="16.5" thickTop="1" thickBot="1" x14ac:dyDescent="0.25">
      <c r="B27" s="34" t="s">
        <v>230</v>
      </c>
      <c r="C27" s="53">
        <f>SUM(C25:C26)</f>
        <v>517754</v>
      </c>
      <c r="D27" s="53">
        <f>SUM(D25:D26)</f>
        <v>133333</v>
      </c>
      <c r="E27" s="53">
        <f>SUM(E25:E26)</f>
        <v>1528145</v>
      </c>
      <c r="F27" s="53">
        <f>SUM(F25:F26)</f>
        <v>7679</v>
      </c>
      <c r="G27" s="53">
        <f>SUM(G25:G26)</f>
        <v>361</v>
      </c>
      <c r="H27" s="62">
        <f t="shared" ref="H27:H30" si="7">SUM(C27:G27)</f>
        <v>2187272</v>
      </c>
    </row>
    <row r="28" spans="2:19" ht="16.5" thickTop="1" thickBot="1" x14ac:dyDescent="0.25">
      <c r="B28" s="122" t="s">
        <v>202</v>
      </c>
      <c r="C28" s="56">
        <v>0</v>
      </c>
      <c r="D28" s="56">
        <v>0</v>
      </c>
      <c r="E28" s="56">
        <v>129061</v>
      </c>
      <c r="F28" s="56">
        <v>0</v>
      </c>
      <c r="G28" s="56">
        <v>20</v>
      </c>
      <c r="H28" s="64">
        <f t="shared" si="7"/>
        <v>129081</v>
      </c>
    </row>
    <row r="29" spans="2:19" ht="16.5" thickTop="1" thickBot="1" x14ac:dyDescent="0.25">
      <c r="B29" s="12" t="s">
        <v>85</v>
      </c>
      <c r="C29" s="56">
        <v>0</v>
      </c>
      <c r="D29" s="56">
        <v>0</v>
      </c>
      <c r="E29" s="56">
        <v>0</v>
      </c>
      <c r="F29" s="56">
        <v>-10534</v>
      </c>
      <c r="G29" s="56">
        <v>-7</v>
      </c>
      <c r="H29" s="64">
        <f t="shared" si="7"/>
        <v>-10541</v>
      </c>
    </row>
    <row r="30" spans="2:19" ht="16.5" thickTop="1" thickBot="1" x14ac:dyDescent="0.25">
      <c r="B30" s="34" t="s">
        <v>87</v>
      </c>
      <c r="C30" s="53">
        <f>SUM(C28:C29)</f>
        <v>0</v>
      </c>
      <c r="D30" s="53">
        <f>SUM(D28:D29)</f>
        <v>0</v>
      </c>
      <c r="E30" s="53">
        <f>SUM(E28:E29)</f>
        <v>129061</v>
      </c>
      <c r="F30" s="53">
        <f>SUM(F28:F29)</f>
        <v>-10534</v>
      </c>
      <c r="G30" s="53">
        <f>SUM(G28:G29)</f>
        <v>13</v>
      </c>
      <c r="H30" s="62">
        <f t="shared" si="7"/>
        <v>118540</v>
      </c>
    </row>
    <row r="31" spans="2:19" ht="16.5" thickTop="1" thickBot="1" x14ac:dyDescent="0.25">
      <c r="B31" s="34" t="s">
        <v>253</v>
      </c>
      <c r="C31" s="53">
        <f>C27+SUM(C30:C30)</f>
        <v>517754</v>
      </c>
      <c r="D31" s="53">
        <f>D27+SUM(D30:D30)</f>
        <v>133333</v>
      </c>
      <c r="E31" s="53">
        <f>E27+SUM(E30:E30)</f>
        <v>1657206</v>
      </c>
      <c r="F31" s="53">
        <f>F27+SUM(F30:F30)</f>
        <v>-2855</v>
      </c>
      <c r="G31" s="53">
        <f>G27+SUM(G30:G30)</f>
        <v>374</v>
      </c>
      <c r="H31" s="62">
        <f t="shared" ref="H31" si="8">SUM(C31:G31)</f>
        <v>2305812</v>
      </c>
    </row>
    <row r="32" spans="2:19" ht="15.75" thickTop="1" x14ac:dyDescent="0.2"/>
    <row r="33" spans="8:8" x14ac:dyDescent="0.2">
      <c r="H33" s="102"/>
    </row>
  </sheetData>
  <mergeCells count="7">
    <mergeCell ref="B24:F24"/>
    <mergeCell ref="H4:H5"/>
    <mergeCell ref="B4:B5"/>
    <mergeCell ref="C4:F4"/>
    <mergeCell ref="B15:F15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ColWidth="10.875" defaultRowHeight="15" outlineLevelRow="1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0" width="10.875" style="2" customWidth="1"/>
    <col min="11" max="16384" width="10.875" style="2"/>
  </cols>
  <sheetData>
    <row r="1" spans="1:9" ht="15.75" x14ac:dyDescent="0.25">
      <c r="A1" s="9" t="s">
        <v>8</v>
      </c>
    </row>
    <row r="2" spans="1:9" ht="15.75" x14ac:dyDescent="0.25">
      <c r="A2" s="9"/>
    </row>
    <row r="3" spans="1:9" ht="18" x14ac:dyDescent="0.25">
      <c r="A3" s="9"/>
      <c r="B3" s="96" t="s">
        <v>82</v>
      </c>
    </row>
    <row r="4" spans="1:9" ht="45.75" customHeight="1" thickBot="1" x14ac:dyDescent="0.25">
      <c r="B4" s="95"/>
      <c r="C4" s="148" t="s">
        <v>246</v>
      </c>
      <c r="D4" s="177" t="s">
        <v>247</v>
      </c>
      <c r="E4" s="177" t="s">
        <v>228</v>
      </c>
      <c r="F4" s="177" t="s">
        <v>248</v>
      </c>
      <c r="G4" s="177" t="s">
        <v>249</v>
      </c>
      <c r="H4" s="177" t="s">
        <v>185</v>
      </c>
      <c r="I4" s="113"/>
    </row>
    <row r="5" spans="1:9" ht="16.5" thickTop="1" thickBot="1" x14ac:dyDescent="0.25">
      <c r="B5" s="51" t="s">
        <v>68</v>
      </c>
      <c r="C5" s="97"/>
      <c r="D5" s="97"/>
      <c r="E5" s="97"/>
      <c r="F5" s="97"/>
      <c r="G5" s="97"/>
      <c r="H5" s="97"/>
      <c r="I5" s="113"/>
    </row>
    <row r="6" spans="1:9" ht="16.5" thickTop="1" thickBot="1" x14ac:dyDescent="0.25">
      <c r="B6" s="52" t="s">
        <v>205</v>
      </c>
      <c r="C6" s="98">
        <f>SUM(C7:C8)</f>
        <v>161259</v>
      </c>
      <c r="D6" s="98">
        <f>C6-E6</f>
        <v>118689</v>
      </c>
      <c r="E6" s="98">
        <v>42570</v>
      </c>
      <c r="F6" s="98">
        <v>245363</v>
      </c>
      <c r="G6" s="98">
        <f>F6-H6</f>
        <v>250304</v>
      </c>
      <c r="H6" s="98">
        <v>-4941</v>
      </c>
      <c r="I6" s="121"/>
    </row>
    <row r="7" spans="1:9" ht="16.5" thickTop="1" thickBot="1" x14ac:dyDescent="0.25">
      <c r="B7" s="52" t="s">
        <v>257</v>
      </c>
      <c r="C7" s="98">
        <v>143753</v>
      </c>
      <c r="D7" s="98">
        <f>C7-E7</f>
        <v>106652</v>
      </c>
      <c r="E7" s="98">
        <f>E6-E8</f>
        <v>37101</v>
      </c>
      <c r="F7" s="98">
        <v>233591</v>
      </c>
      <c r="G7" s="98">
        <f>G6-G8</f>
        <v>243636</v>
      </c>
      <c r="H7" s="98">
        <f>H6-H8</f>
        <v>-10045</v>
      </c>
      <c r="I7" s="121"/>
    </row>
    <row r="8" spans="1:9" ht="16.5" thickTop="1" thickBot="1" x14ac:dyDescent="0.25">
      <c r="B8" s="52" t="s">
        <v>258</v>
      </c>
      <c r="C8" s="98">
        <v>17506</v>
      </c>
      <c r="D8" s="98">
        <v>12037</v>
      </c>
      <c r="E8" s="98">
        <f>C8-D8</f>
        <v>5469</v>
      </c>
      <c r="F8" s="98">
        <v>11772</v>
      </c>
      <c r="G8" s="98">
        <v>6668</v>
      </c>
      <c r="H8" s="98">
        <f>F8-G8</f>
        <v>5104</v>
      </c>
      <c r="I8" s="121"/>
    </row>
    <row r="9" spans="1:9" ht="16.5" thickTop="1" thickBot="1" x14ac:dyDescent="0.25">
      <c r="B9" s="54" t="s">
        <v>69</v>
      </c>
      <c r="C9" s="99">
        <f t="shared" ref="C9:H9" si="0">SUM(C10:C21)</f>
        <v>84656</v>
      </c>
      <c r="D9" s="99">
        <f t="shared" si="0"/>
        <v>42985</v>
      </c>
      <c r="E9" s="99">
        <f t="shared" ref="E9" si="1">SUM(E10:E21)</f>
        <v>41671</v>
      </c>
      <c r="F9" s="99">
        <f t="shared" si="0"/>
        <v>-54360</v>
      </c>
      <c r="G9" s="99">
        <f t="shared" si="0"/>
        <v>-78950</v>
      </c>
      <c r="H9" s="99">
        <f t="shared" si="0"/>
        <v>24590</v>
      </c>
      <c r="I9" s="121"/>
    </row>
    <row r="10" spans="1:9" ht="16.5" hidden="1" outlineLevel="1" thickTop="1" thickBot="1" x14ac:dyDescent="0.25">
      <c r="B10" s="55" t="s">
        <v>41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21"/>
    </row>
    <row r="11" spans="1:9" ht="16.5" collapsed="1" thickTop="1" thickBot="1" x14ac:dyDescent="0.25">
      <c r="B11" s="55" t="s">
        <v>13</v>
      </c>
      <c r="C11" s="100">
        <v>108538</v>
      </c>
      <c r="D11" s="100">
        <f>C11-E11</f>
        <v>55123</v>
      </c>
      <c r="E11" s="100">
        <v>53415</v>
      </c>
      <c r="F11" s="100">
        <v>82322</v>
      </c>
      <c r="G11" s="100">
        <f>F11-H11</f>
        <v>40406</v>
      </c>
      <c r="H11" s="100">
        <v>41916</v>
      </c>
      <c r="I11" s="121"/>
    </row>
    <row r="12" spans="1:9" ht="16.5" thickTop="1" thickBot="1" x14ac:dyDescent="0.25">
      <c r="B12" s="55" t="s">
        <v>213</v>
      </c>
      <c r="C12" s="100">
        <v>2766</v>
      </c>
      <c r="D12" s="100">
        <f t="shared" ref="D12:D21" si="2">C12-E12</f>
        <v>3118</v>
      </c>
      <c r="E12" s="100">
        <v>-352</v>
      </c>
      <c r="F12" s="100">
        <v>9885</v>
      </c>
      <c r="G12" s="100">
        <f t="shared" ref="G12:G21" si="3">F12-H12</f>
        <v>10361</v>
      </c>
      <c r="H12" s="100">
        <v>-476</v>
      </c>
      <c r="I12" s="121"/>
    </row>
    <row r="13" spans="1:9" ht="16.5" thickTop="1" thickBot="1" x14ac:dyDescent="0.25">
      <c r="B13" s="55" t="s">
        <v>158</v>
      </c>
      <c r="C13" s="100">
        <v>15051</v>
      </c>
      <c r="D13" s="100">
        <f t="shared" si="2"/>
        <v>7333</v>
      </c>
      <c r="E13" s="100">
        <v>7718</v>
      </c>
      <c r="F13" s="100">
        <v>7051</v>
      </c>
      <c r="G13" s="100">
        <f t="shared" si="3"/>
        <v>3618</v>
      </c>
      <c r="H13" s="100">
        <v>3433</v>
      </c>
      <c r="I13" s="121"/>
    </row>
    <row r="14" spans="1:9" ht="16.5" thickTop="1" thickBot="1" x14ac:dyDescent="0.25">
      <c r="B14" s="55" t="s">
        <v>214</v>
      </c>
      <c r="C14" s="100">
        <v>-56216</v>
      </c>
      <c r="D14" s="100">
        <f t="shared" si="2"/>
        <v>-8065</v>
      </c>
      <c r="E14" s="100">
        <v>-48151</v>
      </c>
      <c r="F14" s="100">
        <v>-143654</v>
      </c>
      <c r="G14" s="100">
        <f t="shared" si="3"/>
        <v>-143738</v>
      </c>
      <c r="H14" s="100">
        <v>84</v>
      </c>
      <c r="I14" s="121"/>
    </row>
    <row r="15" spans="1:9" ht="16.5" thickTop="1" thickBot="1" x14ac:dyDescent="0.25">
      <c r="B15" s="55" t="s">
        <v>223</v>
      </c>
      <c r="C15" s="100">
        <v>-17557</v>
      </c>
      <c r="D15" s="100">
        <f t="shared" si="2"/>
        <v>-25752</v>
      </c>
      <c r="E15" s="100">
        <v>8195</v>
      </c>
      <c r="F15" s="186">
        <v>-16871</v>
      </c>
      <c r="G15" s="100">
        <f t="shared" si="3"/>
        <v>-7964</v>
      </c>
      <c r="H15" s="100">
        <v>-8907</v>
      </c>
      <c r="I15" s="121"/>
    </row>
    <row r="16" spans="1:9" ht="16.5" thickTop="1" thickBot="1" x14ac:dyDescent="0.25">
      <c r="B16" s="57" t="s">
        <v>222</v>
      </c>
      <c r="C16" s="100">
        <v>27827</v>
      </c>
      <c r="D16" s="100">
        <f t="shared" si="2"/>
        <v>-6006</v>
      </c>
      <c r="E16" s="100">
        <v>33833</v>
      </c>
      <c r="F16" s="186">
        <v>21136</v>
      </c>
      <c r="G16" s="100">
        <f t="shared" si="3"/>
        <v>-4496</v>
      </c>
      <c r="H16" s="100">
        <v>25632</v>
      </c>
      <c r="I16" s="121"/>
    </row>
    <row r="17" spans="2:9" ht="16.5" customHeight="1" thickTop="1" thickBot="1" x14ac:dyDescent="0.25">
      <c r="B17" s="57" t="s">
        <v>224</v>
      </c>
      <c r="C17" s="100">
        <v>1006</v>
      </c>
      <c r="D17" s="100">
        <f t="shared" si="2"/>
        <v>14525</v>
      </c>
      <c r="E17" s="100">
        <v>-13519</v>
      </c>
      <c r="F17" s="186">
        <v>-12654</v>
      </c>
      <c r="G17" s="100">
        <f t="shared" si="3"/>
        <v>24533</v>
      </c>
      <c r="H17" s="100">
        <v>-37187</v>
      </c>
      <c r="I17" s="113"/>
    </row>
    <row r="18" spans="2:9" ht="16.5" thickTop="1" thickBot="1" x14ac:dyDescent="0.25">
      <c r="B18" s="55" t="s">
        <v>70</v>
      </c>
      <c r="C18" s="100">
        <v>-64</v>
      </c>
      <c r="D18" s="100">
        <f t="shared" si="2"/>
        <v>-25</v>
      </c>
      <c r="E18" s="100">
        <v>-39</v>
      </c>
      <c r="F18" s="186">
        <v>-1270</v>
      </c>
      <c r="G18" s="100">
        <f t="shared" si="3"/>
        <v>-1081</v>
      </c>
      <c r="H18" s="100">
        <v>-189</v>
      </c>
      <c r="I18" s="121"/>
    </row>
    <row r="19" spans="2:9" ht="16.5" thickTop="1" thickBot="1" x14ac:dyDescent="0.25">
      <c r="B19" s="55" t="s">
        <v>18</v>
      </c>
      <c r="C19" s="100">
        <v>100</v>
      </c>
      <c r="D19" s="100">
        <f t="shared" si="2"/>
        <v>177</v>
      </c>
      <c r="E19" s="100">
        <v>-77</v>
      </c>
      <c r="F19" s="100">
        <v>-464</v>
      </c>
      <c r="G19" s="100">
        <f t="shared" si="3"/>
        <v>-567</v>
      </c>
      <c r="H19" s="100">
        <v>103</v>
      </c>
      <c r="I19" s="121"/>
    </row>
    <row r="20" spans="2:9" ht="16.5" thickTop="1" thickBot="1" x14ac:dyDescent="0.25">
      <c r="B20" s="55" t="s">
        <v>19</v>
      </c>
      <c r="C20" s="100">
        <v>399</v>
      </c>
      <c r="D20" s="100">
        <f t="shared" si="2"/>
        <v>-249</v>
      </c>
      <c r="E20" s="100">
        <v>648</v>
      </c>
      <c r="F20" s="100">
        <v>159</v>
      </c>
      <c r="G20" s="100">
        <f t="shared" si="3"/>
        <v>-22</v>
      </c>
      <c r="H20" s="100">
        <v>181</v>
      </c>
      <c r="I20" s="121"/>
    </row>
    <row r="21" spans="2:9" ht="16.5" thickTop="1" thickBot="1" x14ac:dyDescent="0.25">
      <c r="B21" s="55" t="s">
        <v>20</v>
      </c>
      <c r="C21" s="100">
        <v>2806</v>
      </c>
      <c r="D21" s="100">
        <f t="shared" si="2"/>
        <v>2806</v>
      </c>
      <c r="E21" s="100">
        <v>0</v>
      </c>
      <c r="F21" s="100">
        <v>0</v>
      </c>
      <c r="G21" s="100">
        <f t="shared" si="3"/>
        <v>0</v>
      </c>
      <c r="H21" s="100">
        <v>0</v>
      </c>
      <c r="I21" s="121"/>
    </row>
    <row r="22" spans="2:9" ht="16.5" thickTop="1" thickBot="1" x14ac:dyDescent="0.25">
      <c r="B22" s="52" t="s">
        <v>71</v>
      </c>
      <c r="C22" s="98">
        <f t="shared" ref="C22:H22" si="4">+C6+C9</f>
        <v>245915</v>
      </c>
      <c r="D22" s="98">
        <f t="shared" si="4"/>
        <v>161674</v>
      </c>
      <c r="E22" s="98">
        <f t="shared" si="4"/>
        <v>84241</v>
      </c>
      <c r="F22" s="98">
        <f t="shared" si="4"/>
        <v>191003</v>
      </c>
      <c r="G22" s="98">
        <f t="shared" si="4"/>
        <v>171354</v>
      </c>
      <c r="H22" s="98">
        <f t="shared" si="4"/>
        <v>19649</v>
      </c>
      <c r="I22" s="121"/>
    </row>
    <row r="23" spans="2:9" ht="16.5" thickTop="1" thickBot="1" x14ac:dyDescent="0.25">
      <c r="B23" s="55" t="s">
        <v>72</v>
      </c>
      <c r="C23" s="100">
        <v>-32560</v>
      </c>
      <c r="D23" s="100">
        <f>C23-E23</f>
        <v>-18169</v>
      </c>
      <c r="E23" s="100">
        <v>-14391</v>
      </c>
      <c r="F23" s="100">
        <v>-15590</v>
      </c>
      <c r="G23" s="100">
        <f>F23-H23</f>
        <v>-8172</v>
      </c>
      <c r="H23" s="100">
        <v>-7418</v>
      </c>
      <c r="I23" s="121"/>
    </row>
    <row r="24" spans="2:9" ht="16.5" thickTop="1" thickBot="1" x14ac:dyDescent="0.25">
      <c r="B24" s="52" t="s">
        <v>73</v>
      </c>
      <c r="C24" s="98">
        <f t="shared" ref="C24" si="5">SUM(C22:C23)</f>
        <v>213355</v>
      </c>
      <c r="D24" s="98">
        <f t="shared" ref="D24:H24" si="6">SUM(D22:D23)</f>
        <v>143505</v>
      </c>
      <c r="E24" s="98">
        <f t="shared" si="6"/>
        <v>69850</v>
      </c>
      <c r="F24" s="98">
        <f t="shared" si="6"/>
        <v>175413</v>
      </c>
      <c r="G24" s="98">
        <f t="shared" si="6"/>
        <v>163182</v>
      </c>
      <c r="H24" s="98">
        <f t="shared" si="6"/>
        <v>12231</v>
      </c>
      <c r="I24" s="121"/>
    </row>
    <row r="25" spans="2:9" ht="16.5" thickTop="1" thickBot="1" x14ac:dyDescent="0.25">
      <c r="B25" s="52" t="s">
        <v>74</v>
      </c>
      <c r="C25" s="100"/>
      <c r="D25" s="100"/>
      <c r="E25" s="100"/>
      <c r="F25" s="100"/>
      <c r="G25" s="100"/>
      <c r="H25" s="100"/>
      <c r="I25" s="113"/>
    </row>
    <row r="26" spans="2:9" ht="16.5" thickTop="1" thickBot="1" x14ac:dyDescent="0.25">
      <c r="B26" s="57" t="s">
        <v>178</v>
      </c>
      <c r="C26" s="100">
        <v>56055</v>
      </c>
      <c r="D26" s="100">
        <f t="shared" ref="D26:D30" si="7">C26-E26</f>
        <v>383</v>
      </c>
      <c r="E26" s="100">
        <v>55672</v>
      </c>
      <c r="F26" s="100">
        <v>332893</v>
      </c>
      <c r="G26" s="100">
        <f t="shared" ref="G26:G32" si="8">F26-H26</f>
        <v>331029</v>
      </c>
      <c r="H26" s="100">
        <v>1864</v>
      </c>
      <c r="I26" s="121"/>
    </row>
    <row r="27" spans="2:9" ht="16.5" thickTop="1" thickBot="1" x14ac:dyDescent="0.25">
      <c r="B27" s="55" t="s">
        <v>75</v>
      </c>
      <c r="C27" s="100">
        <v>1996</v>
      </c>
      <c r="D27" s="100">
        <f t="shared" si="7"/>
        <v>1285</v>
      </c>
      <c r="E27" s="100">
        <v>711</v>
      </c>
      <c r="F27" s="100">
        <v>597</v>
      </c>
      <c r="G27" s="100">
        <f t="shared" si="8"/>
        <v>284</v>
      </c>
      <c r="H27" s="100">
        <v>313</v>
      </c>
      <c r="I27" s="121"/>
    </row>
    <row r="28" spans="2:9" ht="16.5" thickTop="1" thickBot="1" x14ac:dyDescent="0.25">
      <c r="B28" s="55" t="s">
        <v>21</v>
      </c>
      <c r="C28" s="100">
        <v>163</v>
      </c>
      <c r="D28" s="100">
        <f t="shared" si="7"/>
        <v>89</v>
      </c>
      <c r="E28" s="100">
        <v>74</v>
      </c>
      <c r="F28" s="100">
        <v>5445</v>
      </c>
      <c r="G28" s="100">
        <f t="shared" si="8"/>
        <v>0</v>
      </c>
      <c r="H28" s="100">
        <v>5445</v>
      </c>
      <c r="I28" s="121"/>
    </row>
    <row r="29" spans="2:9" ht="16.5" hidden="1" thickTop="1" thickBot="1" x14ac:dyDescent="0.25">
      <c r="B29" s="55" t="s">
        <v>181</v>
      </c>
      <c r="C29" s="100">
        <v>0</v>
      </c>
      <c r="D29" s="100">
        <f t="shared" si="7"/>
        <v>0</v>
      </c>
      <c r="E29" s="100">
        <v>0</v>
      </c>
      <c r="F29" s="100"/>
      <c r="G29" s="100">
        <f t="shared" si="8"/>
        <v>0</v>
      </c>
      <c r="H29" s="100">
        <v>0</v>
      </c>
      <c r="I29" s="121"/>
    </row>
    <row r="30" spans="2:9" ht="16.5" thickTop="1" thickBot="1" x14ac:dyDescent="0.25">
      <c r="B30" s="55" t="s">
        <v>212</v>
      </c>
      <c r="C30" s="100">
        <v>-128182</v>
      </c>
      <c r="D30" s="100">
        <f t="shared" si="7"/>
        <v>-45599</v>
      </c>
      <c r="E30" s="100">
        <v>-82583</v>
      </c>
      <c r="F30" s="100">
        <v>-106181</v>
      </c>
      <c r="G30" s="100">
        <f t="shared" si="8"/>
        <v>-50142</v>
      </c>
      <c r="H30" s="100">
        <v>-56039</v>
      </c>
      <c r="I30" s="121"/>
    </row>
    <row r="31" spans="2:9" ht="16.5" hidden="1" thickTop="1" thickBot="1" x14ac:dyDescent="0.25">
      <c r="B31" s="55" t="s">
        <v>182</v>
      </c>
      <c r="C31" s="100">
        <v>0</v>
      </c>
      <c r="D31" s="100"/>
      <c r="E31" s="100">
        <v>0</v>
      </c>
      <c r="F31" s="100"/>
      <c r="G31" s="100"/>
      <c r="H31" s="100">
        <v>0</v>
      </c>
      <c r="I31" s="121"/>
    </row>
    <row r="32" spans="2:9" ht="16.5" thickTop="1" thickBot="1" x14ac:dyDescent="0.25">
      <c r="B32" s="55" t="s">
        <v>225</v>
      </c>
      <c r="C32" s="100">
        <v>0</v>
      </c>
      <c r="D32" s="100">
        <v>0</v>
      </c>
      <c r="E32" s="100">
        <v>0</v>
      </c>
      <c r="F32" s="100">
        <v>-597</v>
      </c>
      <c r="G32" s="100">
        <f t="shared" si="8"/>
        <v>-597</v>
      </c>
      <c r="H32" s="100">
        <v>0</v>
      </c>
      <c r="I32" s="121"/>
    </row>
    <row r="33" spans="1:9" ht="16.5" hidden="1" thickTop="1" thickBot="1" x14ac:dyDescent="0.25">
      <c r="B33" s="55" t="s">
        <v>210</v>
      </c>
      <c r="C33" s="100">
        <v>0</v>
      </c>
      <c r="D33" s="100"/>
      <c r="E33" s="100">
        <v>0</v>
      </c>
      <c r="F33" s="100"/>
      <c r="G33" s="100"/>
      <c r="H33" s="100">
        <v>0</v>
      </c>
      <c r="I33" s="121"/>
    </row>
    <row r="34" spans="1:9" ht="16.5" hidden="1" thickTop="1" thickBot="1" x14ac:dyDescent="0.25">
      <c r="B34" s="55" t="s">
        <v>172</v>
      </c>
      <c r="C34" s="100">
        <v>0</v>
      </c>
      <c r="D34" s="100"/>
      <c r="E34" s="100">
        <v>0</v>
      </c>
      <c r="F34" s="100"/>
      <c r="G34" s="100"/>
      <c r="H34" s="100">
        <v>0</v>
      </c>
      <c r="I34" s="121"/>
    </row>
    <row r="35" spans="1:9" ht="16.5" thickTop="1" thickBot="1" x14ac:dyDescent="0.25">
      <c r="B35" s="52" t="s">
        <v>76</v>
      </c>
      <c r="C35" s="98">
        <f t="shared" ref="C35:H35" si="9">SUM(C26:C34)</f>
        <v>-69968</v>
      </c>
      <c r="D35" s="98">
        <f t="shared" si="9"/>
        <v>-43842</v>
      </c>
      <c r="E35" s="98">
        <f t="shared" si="9"/>
        <v>-26126</v>
      </c>
      <c r="F35" s="98">
        <f t="shared" si="9"/>
        <v>232157</v>
      </c>
      <c r="G35" s="98">
        <f t="shared" si="9"/>
        <v>280574</v>
      </c>
      <c r="H35" s="98">
        <f t="shared" si="9"/>
        <v>-48417</v>
      </c>
      <c r="I35" s="121"/>
    </row>
    <row r="36" spans="1:9" ht="16.5" thickTop="1" thickBot="1" x14ac:dyDescent="0.25">
      <c r="B36" s="52" t="s">
        <v>77</v>
      </c>
      <c r="C36" s="101"/>
      <c r="D36" s="101"/>
      <c r="E36" s="101"/>
      <c r="F36" s="101"/>
      <c r="G36" s="101"/>
      <c r="H36" s="101"/>
      <c r="I36" s="121"/>
    </row>
    <row r="37" spans="1:9" ht="16.5" thickTop="1" thickBot="1" x14ac:dyDescent="0.25">
      <c r="B37" s="55" t="s">
        <v>78</v>
      </c>
      <c r="C37" s="100">
        <v>0</v>
      </c>
      <c r="D37" s="100">
        <f t="shared" ref="D37:D45" si="10">C37-E37</f>
        <v>0</v>
      </c>
      <c r="E37" s="100">
        <v>0</v>
      </c>
      <c r="F37" s="100">
        <v>0</v>
      </c>
      <c r="G37" s="100">
        <f t="shared" ref="G37:G45" si="11">F37-H37</f>
        <v>-15642</v>
      </c>
      <c r="H37" s="100">
        <v>15642</v>
      </c>
      <c r="I37" s="121"/>
    </row>
    <row r="38" spans="1:9" ht="16.5" hidden="1" thickTop="1" thickBot="1" x14ac:dyDescent="0.25">
      <c r="B38" s="123" t="s">
        <v>179</v>
      </c>
      <c r="C38" s="100">
        <v>0</v>
      </c>
      <c r="D38" s="100">
        <f t="shared" si="10"/>
        <v>0</v>
      </c>
      <c r="E38" s="100">
        <v>0</v>
      </c>
      <c r="F38" s="100"/>
      <c r="G38" s="100">
        <f t="shared" si="11"/>
        <v>0</v>
      </c>
      <c r="H38" s="100">
        <v>0</v>
      </c>
      <c r="I38" s="121"/>
    </row>
    <row r="39" spans="1:9" ht="16.5" hidden="1" thickTop="1" thickBot="1" x14ac:dyDescent="0.25">
      <c r="A39" s="152"/>
      <c r="B39" s="123" t="s">
        <v>209</v>
      </c>
      <c r="C39" s="100">
        <v>0</v>
      </c>
      <c r="D39" s="100">
        <f t="shared" si="10"/>
        <v>0</v>
      </c>
      <c r="E39" s="100">
        <v>0</v>
      </c>
      <c r="F39" s="100"/>
      <c r="G39" s="100">
        <f t="shared" si="11"/>
        <v>0</v>
      </c>
      <c r="H39" s="100">
        <v>0</v>
      </c>
      <c r="I39" s="121"/>
    </row>
    <row r="40" spans="1:9" ht="16.5" thickTop="1" thickBot="1" x14ac:dyDescent="0.25">
      <c r="B40" s="57" t="s">
        <v>143</v>
      </c>
      <c r="C40" s="100">
        <v>0</v>
      </c>
      <c r="D40" s="100">
        <f t="shared" si="10"/>
        <v>0</v>
      </c>
      <c r="E40" s="100">
        <v>0</v>
      </c>
      <c r="F40" s="100">
        <v>-40727</v>
      </c>
      <c r="G40" s="100">
        <f t="shared" si="11"/>
        <v>-40727</v>
      </c>
      <c r="H40" s="100">
        <v>0</v>
      </c>
      <c r="I40" s="121"/>
    </row>
    <row r="41" spans="1:9" ht="16.5" thickTop="1" thickBot="1" x14ac:dyDescent="0.25">
      <c r="B41" s="57" t="s">
        <v>162</v>
      </c>
      <c r="C41" s="100">
        <v>0</v>
      </c>
      <c r="D41" s="100">
        <f t="shared" si="10"/>
        <v>0</v>
      </c>
      <c r="E41" s="100">
        <v>0</v>
      </c>
      <c r="F41" s="100">
        <v>-376</v>
      </c>
      <c r="G41" s="100">
        <f t="shared" si="11"/>
        <v>-217</v>
      </c>
      <c r="H41" s="100">
        <v>-159</v>
      </c>
      <c r="I41" s="121"/>
    </row>
    <row r="42" spans="1:9" ht="16.5" thickTop="1" thickBot="1" x14ac:dyDescent="0.25">
      <c r="B42" s="57" t="s">
        <v>173</v>
      </c>
      <c r="C42" s="100">
        <v>-6982</v>
      </c>
      <c r="D42" s="100">
        <f t="shared" si="10"/>
        <v>-4128</v>
      </c>
      <c r="E42" s="100">
        <v>-2854</v>
      </c>
      <c r="F42" s="100">
        <v>-7117</v>
      </c>
      <c r="G42" s="100">
        <f t="shared" si="11"/>
        <v>-4233</v>
      </c>
      <c r="H42" s="100">
        <v>-2884</v>
      </c>
      <c r="I42" s="121"/>
    </row>
    <row r="43" spans="1:9" ht="16.5" hidden="1" thickTop="1" thickBot="1" x14ac:dyDescent="0.25">
      <c r="B43" s="57" t="s">
        <v>209</v>
      </c>
      <c r="C43" s="100">
        <v>0</v>
      </c>
      <c r="D43" s="100">
        <f t="shared" si="10"/>
        <v>0</v>
      </c>
      <c r="E43" s="100">
        <v>0</v>
      </c>
      <c r="F43" s="100"/>
      <c r="G43" s="100">
        <f t="shared" si="11"/>
        <v>0</v>
      </c>
      <c r="H43" s="100">
        <v>0</v>
      </c>
      <c r="I43" s="121"/>
    </row>
    <row r="44" spans="1:9" ht="16.5" thickTop="1" thickBot="1" x14ac:dyDescent="0.25">
      <c r="B44" s="57" t="s">
        <v>232</v>
      </c>
      <c r="C44" s="100">
        <v>-29610</v>
      </c>
      <c r="D44" s="100">
        <f t="shared" si="10"/>
        <v>-22414</v>
      </c>
      <c r="E44" s="100">
        <v>-7196</v>
      </c>
      <c r="F44" s="100">
        <v>0</v>
      </c>
      <c r="G44" s="100">
        <f t="shared" si="11"/>
        <v>0</v>
      </c>
      <c r="H44" s="100">
        <v>0</v>
      </c>
      <c r="I44" s="121"/>
    </row>
    <row r="45" spans="1:9" ht="16.5" thickTop="1" thickBot="1" x14ac:dyDescent="0.25">
      <c r="B45" s="57" t="s">
        <v>233</v>
      </c>
      <c r="C45" s="100">
        <v>-7456</v>
      </c>
      <c r="D45" s="100">
        <f t="shared" si="10"/>
        <v>6525</v>
      </c>
      <c r="E45" s="100">
        <v>-13981</v>
      </c>
      <c r="F45" s="100">
        <v>0</v>
      </c>
      <c r="G45" s="100">
        <f t="shared" si="11"/>
        <v>0</v>
      </c>
      <c r="H45" s="100">
        <v>0</v>
      </c>
      <c r="I45" s="121"/>
    </row>
    <row r="46" spans="1:9" ht="16.5" thickTop="1" thickBot="1" x14ac:dyDescent="0.25">
      <c r="B46" s="52" t="s">
        <v>79</v>
      </c>
      <c r="C46" s="98">
        <f t="shared" ref="C46:H46" si="12">SUM(C36:C45)</f>
        <v>-44048</v>
      </c>
      <c r="D46" s="98">
        <f t="shared" si="12"/>
        <v>-20017</v>
      </c>
      <c r="E46" s="98">
        <f t="shared" si="12"/>
        <v>-24031</v>
      </c>
      <c r="F46" s="98">
        <f t="shared" si="12"/>
        <v>-48220</v>
      </c>
      <c r="G46" s="98">
        <f t="shared" si="12"/>
        <v>-60819</v>
      </c>
      <c r="H46" s="98">
        <f t="shared" si="12"/>
        <v>12599</v>
      </c>
      <c r="I46" s="121"/>
    </row>
    <row r="47" spans="1:9" ht="16.5" thickTop="1" thickBot="1" x14ac:dyDescent="0.25">
      <c r="B47" s="52" t="s">
        <v>80</v>
      </c>
      <c r="C47" s="98">
        <f t="shared" ref="C47:H47" si="13">C24+C35+C46</f>
        <v>99339</v>
      </c>
      <c r="D47" s="98">
        <f t="shared" si="13"/>
        <v>79646</v>
      </c>
      <c r="E47" s="98">
        <f t="shared" si="13"/>
        <v>19693</v>
      </c>
      <c r="F47" s="98">
        <f t="shared" si="13"/>
        <v>359350</v>
      </c>
      <c r="G47" s="98">
        <f t="shared" si="13"/>
        <v>382937</v>
      </c>
      <c r="H47" s="98">
        <f t="shared" si="13"/>
        <v>-23587</v>
      </c>
      <c r="I47" s="121"/>
    </row>
    <row r="48" spans="1:9" ht="16.5" thickTop="1" thickBot="1" x14ac:dyDescent="0.25">
      <c r="B48" s="55" t="s">
        <v>135</v>
      </c>
      <c r="C48" s="100">
        <v>-1715</v>
      </c>
      <c r="D48" s="100">
        <f>C48-E48</f>
        <v>-1721</v>
      </c>
      <c r="E48" s="100">
        <v>6</v>
      </c>
      <c r="F48" s="100">
        <v>7826</v>
      </c>
      <c r="G48" s="100">
        <f>F48-H48</f>
        <v>6376</v>
      </c>
      <c r="H48" s="100">
        <v>1450</v>
      </c>
      <c r="I48" s="121"/>
    </row>
    <row r="49" spans="2:9" ht="16.5" thickTop="1" thickBot="1" x14ac:dyDescent="0.25">
      <c r="B49" s="52" t="s">
        <v>23</v>
      </c>
      <c r="C49" s="98">
        <v>537834</v>
      </c>
      <c r="D49" s="98">
        <f>E50</f>
        <v>557533</v>
      </c>
      <c r="E49" s="98">
        <v>537834</v>
      </c>
      <c r="F49" s="98">
        <v>214844</v>
      </c>
      <c r="G49" s="98">
        <f>H50</f>
        <v>192707</v>
      </c>
      <c r="H49" s="98">
        <v>214844</v>
      </c>
      <c r="I49" s="121"/>
    </row>
    <row r="50" spans="2:9" ht="16.5" thickTop="1" thickBot="1" x14ac:dyDescent="0.25">
      <c r="B50" s="52" t="s">
        <v>81</v>
      </c>
      <c r="C50" s="98">
        <f t="shared" ref="C50:H50" si="14">SUM(C47:C49)</f>
        <v>635458</v>
      </c>
      <c r="D50" s="98">
        <f t="shared" si="14"/>
        <v>635458</v>
      </c>
      <c r="E50" s="98">
        <f t="shared" si="14"/>
        <v>557533</v>
      </c>
      <c r="F50" s="98">
        <f t="shared" si="14"/>
        <v>582020</v>
      </c>
      <c r="G50" s="98">
        <f t="shared" si="14"/>
        <v>582020</v>
      </c>
      <c r="H50" s="98">
        <f t="shared" si="14"/>
        <v>192707</v>
      </c>
      <c r="I50" s="121"/>
    </row>
    <row r="51" spans="2:9" ht="16.5" thickTop="1" thickBot="1" x14ac:dyDescent="0.25">
      <c r="B51" s="57" t="s">
        <v>262</v>
      </c>
      <c r="C51" s="100">
        <v>3339</v>
      </c>
      <c r="D51" s="100">
        <f>C51</f>
        <v>3339</v>
      </c>
      <c r="E51" s="100">
        <v>0</v>
      </c>
      <c r="F51" s="100">
        <v>0</v>
      </c>
      <c r="G51" s="100">
        <v>0</v>
      </c>
      <c r="H51" s="100">
        <v>0</v>
      </c>
      <c r="I51" s="113"/>
    </row>
    <row r="52" spans="2:9" ht="15.75" thickTop="1" x14ac:dyDescent="0.2">
      <c r="C52" s="164"/>
      <c r="D52" s="164"/>
      <c r="E52" s="164"/>
      <c r="F52" s="164"/>
      <c r="G52" s="164"/>
      <c r="H52" s="164"/>
      <c r="I52" s="113"/>
    </row>
    <row r="53" spans="2:9" ht="15.75" thickBot="1" x14ac:dyDescent="0.25">
      <c r="B53" s="55"/>
      <c r="E53" s="88"/>
      <c r="I53" s="113"/>
    </row>
    <row r="54" spans="2:9" ht="15.75" thickTop="1" x14ac:dyDescent="0.2"/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2"/>
  <sheetViews>
    <sheetView zoomScaleNormal="100" workbookViewId="0">
      <pane xSplit="2" topLeftCell="C1" activePane="topRight" state="frozen"/>
      <selection pane="topRight" activeCell="C11" sqref="C11"/>
    </sheetView>
  </sheetViews>
  <sheetFormatPr defaultColWidth="10.875" defaultRowHeight="12" outlineLevelCol="1" x14ac:dyDescent="0.2"/>
  <cols>
    <col min="1" max="1" width="5" style="28" customWidth="1"/>
    <col min="2" max="2" width="55.25" style="23" customWidth="1"/>
    <col min="3" max="5" width="15.125" style="28" customWidth="1"/>
    <col min="6" max="6" width="17.625" style="28" customWidth="1"/>
    <col min="7" max="7" width="10.875" style="28"/>
    <col min="8" max="10" width="15.125" style="28" hidden="1" customWidth="1" outlineLevel="1"/>
    <col min="11" max="11" width="17.625" style="28" hidden="1" customWidth="1" outlineLevel="1"/>
    <col min="12" max="12" width="0" style="28" hidden="1" customWidth="1" outlineLevel="1"/>
    <col min="13" max="15" width="15.125" style="28" hidden="1" customWidth="1" outlineLevel="1"/>
    <col min="16" max="16" width="17.625" style="28" hidden="1" customWidth="1" outlineLevel="1"/>
    <col min="17" max="17" width="10.875" style="28" collapsed="1"/>
    <col min="18" max="16384" width="10.875" style="28"/>
  </cols>
  <sheetData>
    <row r="1" spans="1:16" ht="15" x14ac:dyDescent="0.2">
      <c r="A1" s="103" t="s">
        <v>8</v>
      </c>
    </row>
    <row r="2" spans="1:16" x14ac:dyDescent="0.2">
      <c r="A2" s="104"/>
    </row>
    <row r="3" spans="1:16" ht="18.75" thickBot="1" x14ac:dyDescent="0.25">
      <c r="A3" s="104"/>
      <c r="B3" s="15" t="s">
        <v>89</v>
      </c>
    </row>
    <row r="4" spans="1:16" ht="16.5" customHeight="1" thickTop="1" thickBot="1" x14ac:dyDescent="0.25">
      <c r="B4" s="196"/>
      <c r="C4" s="199" t="s">
        <v>89</v>
      </c>
      <c r="D4" s="210"/>
      <c r="E4" s="211" t="s">
        <v>92</v>
      </c>
      <c r="F4" s="213" t="s">
        <v>244</v>
      </c>
      <c r="H4" s="199" t="s">
        <v>89</v>
      </c>
      <c r="I4" s="210"/>
      <c r="J4" s="211" t="s">
        <v>92</v>
      </c>
      <c r="K4" s="213" t="s">
        <v>242</v>
      </c>
      <c r="M4" s="199" t="s">
        <v>89</v>
      </c>
      <c r="N4" s="210"/>
      <c r="O4" s="211" t="s">
        <v>92</v>
      </c>
      <c r="P4" s="213" t="s">
        <v>234</v>
      </c>
    </row>
    <row r="5" spans="1:16" ht="36" customHeight="1" thickTop="1" thickBot="1" x14ac:dyDescent="0.25">
      <c r="B5" s="197"/>
      <c r="C5" s="144" t="s">
        <v>90</v>
      </c>
      <c r="D5" s="144" t="s">
        <v>91</v>
      </c>
      <c r="E5" s="212"/>
      <c r="F5" s="214"/>
      <c r="H5" s="171" t="s">
        <v>90</v>
      </c>
      <c r="I5" s="171" t="s">
        <v>91</v>
      </c>
      <c r="J5" s="212"/>
      <c r="K5" s="214"/>
      <c r="M5" s="171" t="s">
        <v>90</v>
      </c>
      <c r="N5" s="171" t="s">
        <v>91</v>
      </c>
      <c r="O5" s="212"/>
      <c r="P5" s="214"/>
    </row>
    <row r="6" spans="1:16" ht="16.5" customHeight="1" thickTop="1" thickBot="1" x14ac:dyDescent="0.25">
      <c r="B6" s="83" t="s">
        <v>139</v>
      </c>
      <c r="C6" s="84">
        <f>C7</f>
        <v>514961</v>
      </c>
      <c r="D6" s="84">
        <f>D7</f>
        <v>163452</v>
      </c>
      <c r="E6" s="84">
        <f>E7</f>
        <v>5639</v>
      </c>
      <c r="F6" s="84">
        <f>SUM(C6:E6)</f>
        <v>684052</v>
      </c>
      <c r="H6" s="70">
        <v>310586</v>
      </c>
      <c r="I6" s="70">
        <v>101512</v>
      </c>
      <c r="J6" s="84">
        <v>2481</v>
      </c>
      <c r="K6" s="84">
        <f>SUM(H6:J6)</f>
        <v>414579</v>
      </c>
      <c r="M6" s="84">
        <f>+C6-H6</f>
        <v>204375</v>
      </c>
      <c r="N6" s="84">
        <f>+D6-I6</f>
        <v>61940</v>
      </c>
      <c r="O6" s="84">
        <f>+E6-J6</f>
        <v>3158</v>
      </c>
      <c r="P6" s="84">
        <f>SUM(M6:O6)</f>
        <v>269473</v>
      </c>
    </row>
    <row r="7" spans="1:16" ht="16.5" customHeight="1" thickTop="1" thickBot="1" x14ac:dyDescent="0.25">
      <c r="B7" s="78" t="s">
        <v>94</v>
      </c>
      <c r="C7" s="74">
        <v>514961</v>
      </c>
      <c r="D7" s="74">
        <v>163452</v>
      </c>
      <c r="E7" s="74">
        <v>5639</v>
      </c>
      <c r="F7" s="74">
        <f t="shared" ref="F7:F19" si="0">SUM(C7:E7)</f>
        <v>684052</v>
      </c>
      <c r="H7" s="74">
        <v>310586</v>
      </c>
      <c r="I7" s="74">
        <v>101512</v>
      </c>
      <c r="J7" s="74">
        <v>2481</v>
      </c>
      <c r="K7" s="74">
        <f t="shared" ref="K7:K16" si="1">SUM(H7:J7)</f>
        <v>414579</v>
      </c>
      <c r="M7" s="74">
        <f t="shared" ref="M7:O19" si="2">+C7-H7</f>
        <v>204375</v>
      </c>
      <c r="N7" s="74">
        <f t="shared" si="2"/>
        <v>61940</v>
      </c>
      <c r="O7" s="74">
        <f t="shared" si="2"/>
        <v>3158</v>
      </c>
      <c r="P7" s="74">
        <f t="shared" ref="P7:P18" si="3">SUM(M7:O7)</f>
        <v>269473</v>
      </c>
    </row>
    <row r="8" spans="1:16" ht="16.5" customHeight="1" thickTop="1" thickBot="1" x14ac:dyDescent="0.25">
      <c r="B8" s="75" t="s">
        <v>95</v>
      </c>
      <c r="C8" s="70">
        <v>203249</v>
      </c>
      <c r="D8" s="70">
        <v>77002</v>
      </c>
      <c r="E8" s="70">
        <v>-50980</v>
      </c>
      <c r="F8" s="70">
        <f t="shared" si="0"/>
        <v>229271</v>
      </c>
      <c r="H8" s="70">
        <v>145545</v>
      </c>
      <c r="I8" s="70">
        <v>55495</v>
      </c>
      <c r="J8" s="70">
        <v>-25850</v>
      </c>
      <c r="K8" s="70">
        <f t="shared" si="1"/>
        <v>175190</v>
      </c>
      <c r="M8" s="70">
        <f t="shared" si="2"/>
        <v>57704</v>
      </c>
      <c r="N8" s="70">
        <f t="shared" si="2"/>
        <v>21507</v>
      </c>
      <c r="O8" s="70">
        <f t="shared" si="2"/>
        <v>-25130</v>
      </c>
      <c r="P8" s="70">
        <f t="shared" si="3"/>
        <v>54081</v>
      </c>
    </row>
    <row r="9" spans="1:16" ht="16.5" customHeight="1" thickTop="1" thickBot="1" x14ac:dyDescent="0.25">
      <c r="B9" s="75" t="s">
        <v>37</v>
      </c>
      <c r="C9" s="70">
        <v>197924</v>
      </c>
      <c r="D9" s="70">
        <v>76950</v>
      </c>
      <c r="E9" s="70">
        <v>-51562</v>
      </c>
      <c r="F9" s="70">
        <f t="shared" si="0"/>
        <v>223312</v>
      </c>
      <c r="H9" s="70">
        <v>142128</v>
      </c>
      <c r="I9" s="70">
        <v>55524</v>
      </c>
      <c r="J9" s="70">
        <v>-25821</v>
      </c>
      <c r="K9" s="70">
        <f t="shared" si="1"/>
        <v>171831</v>
      </c>
      <c r="M9" s="70">
        <f t="shared" si="2"/>
        <v>55796</v>
      </c>
      <c r="N9" s="70">
        <f t="shared" si="2"/>
        <v>21426</v>
      </c>
      <c r="O9" s="70">
        <f t="shared" si="2"/>
        <v>-25741</v>
      </c>
      <c r="P9" s="70">
        <f t="shared" si="3"/>
        <v>51481</v>
      </c>
    </row>
    <row r="10" spans="1:16" ht="16.5" customHeight="1" thickTop="1" thickBot="1" x14ac:dyDescent="0.25">
      <c r="B10" s="78" t="s">
        <v>13</v>
      </c>
      <c r="C10" s="74">
        <v>-77560</v>
      </c>
      <c r="D10" s="74">
        <v>-28260</v>
      </c>
      <c r="E10" s="74">
        <v>-2714</v>
      </c>
      <c r="F10" s="74">
        <f t="shared" si="0"/>
        <v>-108534</v>
      </c>
      <c r="H10" s="74">
        <v>-39357</v>
      </c>
      <c r="I10" s="74">
        <v>-14353</v>
      </c>
      <c r="J10" s="74">
        <v>-1411</v>
      </c>
      <c r="K10" s="74">
        <f t="shared" si="1"/>
        <v>-55121</v>
      </c>
      <c r="M10" s="74">
        <f t="shared" si="2"/>
        <v>-38203</v>
      </c>
      <c r="N10" s="74">
        <f t="shared" si="2"/>
        <v>-13907</v>
      </c>
      <c r="O10" s="74">
        <f t="shared" si="2"/>
        <v>-1303</v>
      </c>
      <c r="P10" s="74">
        <f t="shared" si="3"/>
        <v>-53413</v>
      </c>
    </row>
    <row r="11" spans="1:16" ht="16.5" customHeight="1" thickTop="1" thickBot="1" x14ac:dyDescent="0.25">
      <c r="B11" s="75" t="s">
        <v>96</v>
      </c>
      <c r="C11" s="70">
        <f>SUM(C9:C10)</f>
        <v>120364</v>
      </c>
      <c r="D11" s="70">
        <f>SUM(D9:D10)</f>
        <v>48690</v>
      </c>
      <c r="E11" s="70">
        <f>SUM(E9:E10)</f>
        <v>-54276</v>
      </c>
      <c r="F11" s="70">
        <f t="shared" si="0"/>
        <v>114778</v>
      </c>
      <c r="H11" s="70">
        <f>SUM(H9:H10)</f>
        <v>102771</v>
      </c>
      <c r="I11" s="70">
        <f>SUM(I9:I10)</f>
        <v>41171</v>
      </c>
      <c r="J11" s="70">
        <f>SUM(J9:J10)</f>
        <v>-27232</v>
      </c>
      <c r="K11" s="70">
        <f t="shared" si="1"/>
        <v>116710</v>
      </c>
      <c r="M11" s="70">
        <f t="shared" si="2"/>
        <v>17593</v>
      </c>
      <c r="N11" s="70">
        <f t="shared" si="2"/>
        <v>7519</v>
      </c>
      <c r="O11" s="70">
        <f t="shared" si="2"/>
        <v>-27044</v>
      </c>
      <c r="P11" s="70">
        <f t="shared" si="3"/>
        <v>-1932</v>
      </c>
    </row>
    <row r="12" spans="1:16" ht="16.5" customHeight="1" thickTop="1" thickBot="1" x14ac:dyDescent="0.25">
      <c r="B12" s="78" t="s">
        <v>97</v>
      </c>
      <c r="C12" s="74">
        <v>0</v>
      </c>
      <c r="D12" s="74">
        <v>0</v>
      </c>
      <c r="E12" s="74">
        <v>48691</v>
      </c>
      <c r="F12" s="74">
        <f t="shared" si="0"/>
        <v>48691</v>
      </c>
      <c r="H12" s="74">
        <v>0</v>
      </c>
      <c r="I12" s="74">
        <v>0</v>
      </c>
      <c r="J12" s="74">
        <v>1134</v>
      </c>
      <c r="K12" s="74">
        <f t="shared" si="1"/>
        <v>1134</v>
      </c>
      <c r="M12" s="74">
        <f t="shared" si="2"/>
        <v>0</v>
      </c>
      <c r="N12" s="74">
        <f t="shared" si="2"/>
        <v>0</v>
      </c>
      <c r="O12" s="74">
        <f t="shared" si="2"/>
        <v>47557</v>
      </c>
      <c r="P12" s="74">
        <f t="shared" si="3"/>
        <v>47557</v>
      </c>
    </row>
    <row r="13" spans="1:16" ht="16.5" customHeight="1" thickTop="1" thickBot="1" x14ac:dyDescent="0.25">
      <c r="B13" s="75" t="s">
        <v>98</v>
      </c>
      <c r="C13" s="70">
        <f>SUM(C11:C12)</f>
        <v>120364</v>
      </c>
      <c r="D13" s="70">
        <f>SUM(D11:D12)</f>
        <v>48690</v>
      </c>
      <c r="E13" s="70">
        <f>SUM(E11:E12)</f>
        <v>-5585</v>
      </c>
      <c r="F13" s="70">
        <f t="shared" si="0"/>
        <v>163469</v>
      </c>
      <c r="H13" s="70">
        <f>SUM(H11:H12)</f>
        <v>102771</v>
      </c>
      <c r="I13" s="70">
        <f>SUM(I11:I12)</f>
        <v>41171</v>
      </c>
      <c r="J13" s="70">
        <f>SUM(J11:J12)</f>
        <v>-26098</v>
      </c>
      <c r="K13" s="70">
        <f t="shared" si="1"/>
        <v>117844</v>
      </c>
      <c r="M13" s="70">
        <f t="shared" si="2"/>
        <v>17593</v>
      </c>
      <c r="N13" s="70">
        <f t="shared" si="2"/>
        <v>7519</v>
      </c>
      <c r="O13" s="70">
        <f t="shared" si="2"/>
        <v>20513</v>
      </c>
      <c r="P13" s="70">
        <f t="shared" si="3"/>
        <v>45625</v>
      </c>
    </row>
    <row r="14" spans="1:16" ht="13.5" hidden="1" customHeight="1" thickTop="1" thickBot="1" x14ac:dyDescent="0.25">
      <c r="B14" s="78" t="s">
        <v>41</v>
      </c>
      <c r="C14" s="74"/>
      <c r="D14" s="74"/>
      <c r="E14" s="74"/>
      <c r="F14" s="74">
        <f t="shared" si="0"/>
        <v>0</v>
      </c>
      <c r="H14" s="74"/>
      <c r="I14" s="74"/>
      <c r="J14" s="74"/>
      <c r="K14" s="74">
        <f t="shared" si="1"/>
        <v>0</v>
      </c>
      <c r="M14" s="74">
        <f t="shared" si="2"/>
        <v>0</v>
      </c>
      <c r="N14" s="74">
        <f t="shared" si="2"/>
        <v>0</v>
      </c>
      <c r="O14" s="74">
        <f t="shared" si="2"/>
        <v>0</v>
      </c>
      <c r="P14" s="74">
        <f t="shared" si="3"/>
        <v>0</v>
      </c>
    </row>
    <row r="15" spans="1:16" ht="16.5" customHeight="1" thickTop="1" thickBot="1" x14ac:dyDescent="0.25">
      <c r="B15" s="78" t="s">
        <v>215</v>
      </c>
      <c r="C15" s="74">
        <v>-6976</v>
      </c>
      <c r="D15" s="74">
        <v>-3235</v>
      </c>
      <c r="E15" s="74">
        <v>-9505</v>
      </c>
      <c r="F15" s="74">
        <f t="shared" si="0"/>
        <v>-19716</v>
      </c>
      <c r="H15" s="74">
        <v>-3659</v>
      </c>
      <c r="I15" s="74">
        <v>-1644</v>
      </c>
      <c r="J15" s="74">
        <v>-5889</v>
      </c>
      <c r="K15" s="74">
        <f t="shared" si="1"/>
        <v>-11192</v>
      </c>
      <c r="M15" s="74">
        <f t="shared" si="2"/>
        <v>-3317</v>
      </c>
      <c r="N15" s="74">
        <f t="shared" si="2"/>
        <v>-1591</v>
      </c>
      <c r="O15" s="74">
        <f t="shared" si="2"/>
        <v>-3616</v>
      </c>
      <c r="P15" s="74">
        <f t="shared" si="3"/>
        <v>-8524</v>
      </c>
    </row>
    <row r="16" spans="1:16" ht="16.5" customHeight="1" thickTop="1" thickBot="1" x14ac:dyDescent="0.25">
      <c r="B16" s="78" t="s">
        <v>7</v>
      </c>
      <c r="C16" s="74">
        <v>0</v>
      </c>
      <c r="D16" s="74">
        <v>0</v>
      </c>
      <c r="E16" s="74">
        <v>-29900</v>
      </c>
      <c r="F16" s="74">
        <f t="shared" si="0"/>
        <v>-29900</v>
      </c>
      <c r="H16" s="74">
        <v>0</v>
      </c>
      <c r="I16" s="74">
        <v>0</v>
      </c>
      <c r="J16" s="74">
        <v>-18629</v>
      </c>
      <c r="K16" s="74">
        <f t="shared" si="1"/>
        <v>-18629</v>
      </c>
      <c r="M16" s="74">
        <f t="shared" si="2"/>
        <v>0</v>
      </c>
      <c r="N16" s="74">
        <f t="shared" si="2"/>
        <v>0</v>
      </c>
      <c r="O16" s="74">
        <f t="shared" si="2"/>
        <v>-11271</v>
      </c>
      <c r="P16" s="74">
        <f t="shared" si="3"/>
        <v>-11271</v>
      </c>
    </row>
    <row r="17" spans="2:16" ht="16.5" customHeight="1" thickTop="1" thickBot="1" x14ac:dyDescent="0.25">
      <c r="B17" s="75" t="s">
        <v>255</v>
      </c>
      <c r="C17" s="70">
        <f>SUM(C13:C16)</f>
        <v>113388</v>
      </c>
      <c r="D17" s="70">
        <f>SUM(D13:D16)</f>
        <v>45455</v>
      </c>
      <c r="E17" s="70">
        <f>SUM(E13:E16)</f>
        <v>-44990</v>
      </c>
      <c r="F17" s="70">
        <f t="shared" si="0"/>
        <v>113853</v>
      </c>
      <c r="H17" s="70">
        <f t="shared" ref="H17:J17" si="4">SUM(H13:H16)</f>
        <v>99112</v>
      </c>
      <c r="I17" s="70">
        <f t="shared" si="4"/>
        <v>39527</v>
      </c>
      <c r="J17" s="70">
        <f t="shared" si="4"/>
        <v>-50616</v>
      </c>
      <c r="K17" s="70">
        <f t="shared" ref="K17" si="5">SUM(H17:J17)</f>
        <v>88023</v>
      </c>
      <c r="M17" s="70">
        <f t="shared" si="2"/>
        <v>14276</v>
      </c>
      <c r="N17" s="70">
        <f t="shared" si="2"/>
        <v>5928</v>
      </c>
      <c r="O17" s="70">
        <f t="shared" si="2"/>
        <v>5626</v>
      </c>
      <c r="P17" s="70">
        <f t="shared" si="3"/>
        <v>25830</v>
      </c>
    </row>
    <row r="18" spans="2:16" ht="16.5" customHeight="1" thickTop="1" thickBot="1" x14ac:dyDescent="0.25">
      <c r="B18" s="78" t="s">
        <v>254</v>
      </c>
      <c r="C18" s="74">
        <v>0</v>
      </c>
      <c r="D18" s="74">
        <v>0</v>
      </c>
      <c r="E18" s="74">
        <v>15228</v>
      </c>
      <c r="F18" s="74">
        <f t="shared" ref="F18" si="6">SUM(C18:E18)</f>
        <v>15228</v>
      </c>
      <c r="H18" s="74">
        <v>0</v>
      </c>
      <c r="I18" s="74">
        <v>0</v>
      </c>
      <c r="J18" s="74">
        <v>10248</v>
      </c>
      <c r="K18" s="74">
        <f t="shared" ref="K18:K19" si="7">SUM(H18:J18)</f>
        <v>10248</v>
      </c>
      <c r="M18" s="74">
        <f t="shared" si="2"/>
        <v>0</v>
      </c>
      <c r="N18" s="74">
        <f t="shared" si="2"/>
        <v>0</v>
      </c>
      <c r="O18" s="74">
        <f t="shared" si="2"/>
        <v>4980</v>
      </c>
      <c r="P18" s="74">
        <f t="shared" si="3"/>
        <v>4980</v>
      </c>
    </row>
    <row r="19" spans="2:16" ht="16.5" customHeight="1" thickTop="1" thickBot="1" x14ac:dyDescent="0.25">
      <c r="B19" s="75" t="s">
        <v>10</v>
      </c>
      <c r="C19" s="70">
        <f>SUM(C17:C18)</f>
        <v>113388</v>
      </c>
      <c r="D19" s="70">
        <f>SUM(D17:D18)</f>
        <v>45455</v>
      </c>
      <c r="E19" s="70">
        <f>SUM(E17:E18)</f>
        <v>-29762</v>
      </c>
      <c r="F19" s="70">
        <f t="shared" si="0"/>
        <v>129081</v>
      </c>
      <c r="H19" s="70">
        <f>SUM(H17:H18)</f>
        <v>99112</v>
      </c>
      <c r="I19" s="70">
        <f>SUM(I17:I18)</f>
        <v>39527</v>
      </c>
      <c r="J19" s="70">
        <f>SUM(J17:J18)</f>
        <v>-40368</v>
      </c>
      <c r="K19" s="70">
        <f t="shared" si="7"/>
        <v>98271</v>
      </c>
      <c r="M19" s="70">
        <f t="shared" si="2"/>
        <v>14276</v>
      </c>
      <c r="N19" s="70">
        <f t="shared" si="2"/>
        <v>5928</v>
      </c>
      <c r="O19" s="70">
        <f t="shared" si="2"/>
        <v>10606</v>
      </c>
      <c r="P19" s="70">
        <f t="shared" ref="P19" si="8">SUM(M19:O19)</f>
        <v>30810</v>
      </c>
    </row>
    <row r="20" spans="2:16" ht="13.5" thickTop="1" thickBot="1" x14ac:dyDescent="0.25">
      <c r="B20" s="79"/>
      <c r="C20" s="85"/>
      <c r="D20" s="85"/>
      <c r="E20" s="85"/>
      <c r="F20" s="85"/>
      <c r="H20" s="85"/>
      <c r="I20" s="85"/>
      <c r="J20" s="85"/>
      <c r="K20" s="85"/>
      <c r="M20" s="85"/>
      <c r="N20" s="85"/>
      <c r="O20" s="85"/>
      <c r="P20" s="85"/>
    </row>
    <row r="21" spans="2:16" ht="16.5" customHeight="1" thickTop="1" thickBot="1" x14ac:dyDescent="0.25">
      <c r="B21" s="78" t="s">
        <v>99</v>
      </c>
      <c r="C21" s="187">
        <v>67735</v>
      </c>
      <c r="D21" s="187">
        <v>8757</v>
      </c>
      <c r="E21" s="187">
        <v>4319</v>
      </c>
      <c r="F21" s="188">
        <f t="shared" ref="F21" si="9">SUM(C21:E21)</f>
        <v>80811</v>
      </c>
      <c r="H21" s="74">
        <f>C21-M21</f>
        <v>34464</v>
      </c>
      <c r="I21" s="74">
        <f>D21-N21</f>
        <v>3980</v>
      </c>
      <c r="J21" s="74">
        <f>E21-O21</f>
        <v>3811</v>
      </c>
      <c r="K21" s="86">
        <f t="shared" ref="K21" si="10">SUM(H21:J21)</f>
        <v>42255</v>
      </c>
      <c r="M21" s="74">
        <v>33271</v>
      </c>
      <c r="N21" s="74">
        <v>4777</v>
      </c>
      <c r="O21" s="74">
        <v>508</v>
      </c>
      <c r="P21" s="86">
        <f t="shared" ref="P21" si="11">SUM(M21:O21)</f>
        <v>38556</v>
      </c>
    </row>
    <row r="22" spans="2:16" ht="12.75" thickTop="1" x14ac:dyDescent="0.2">
      <c r="B22" s="87"/>
    </row>
    <row r="23" spans="2:16" ht="12.75" thickBot="1" x14ac:dyDescent="0.25">
      <c r="B23" s="87"/>
    </row>
    <row r="24" spans="2:16" ht="17.100000000000001" customHeight="1" thickTop="1" thickBot="1" x14ac:dyDescent="0.25">
      <c r="B24" s="196"/>
      <c r="C24" s="199" t="s">
        <v>89</v>
      </c>
      <c r="D24" s="210"/>
      <c r="E24" s="211" t="s">
        <v>92</v>
      </c>
      <c r="F24" s="213" t="s">
        <v>245</v>
      </c>
      <c r="H24" s="199" t="s">
        <v>89</v>
      </c>
      <c r="I24" s="210"/>
      <c r="J24" s="211" t="s">
        <v>92</v>
      </c>
      <c r="K24" s="213" t="s">
        <v>243</v>
      </c>
      <c r="M24" s="199" t="s">
        <v>89</v>
      </c>
      <c r="N24" s="210"/>
      <c r="O24" s="211" t="s">
        <v>92</v>
      </c>
      <c r="P24" s="213" t="s">
        <v>186</v>
      </c>
    </row>
    <row r="25" spans="2:16" ht="38.25" customHeight="1" thickTop="1" thickBot="1" x14ac:dyDescent="0.25">
      <c r="B25" s="197"/>
      <c r="C25" s="144" t="s">
        <v>90</v>
      </c>
      <c r="D25" s="144" t="s">
        <v>91</v>
      </c>
      <c r="E25" s="212"/>
      <c r="F25" s="214"/>
      <c r="H25" s="171" t="s">
        <v>90</v>
      </c>
      <c r="I25" s="171" t="s">
        <v>91</v>
      </c>
      <c r="J25" s="212"/>
      <c r="K25" s="214"/>
      <c r="M25" s="171" t="s">
        <v>90</v>
      </c>
      <c r="N25" s="171" t="s">
        <v>91</v>
      </c>
      <c r="O25" s="212"/>
      <c r="P25" s="214"/>
    </row>
    <row r="26" spans="2:16" ht="16.5" customHeight="1" thickTop="1" thickBot="1" x14ac:dyDescent="0.25">
      <c r="B26" s="83" t="s">
        <v>93</v>
      </c>
      <c r="C26" s="84">
        <v>519938</v>
      </c>
      <c r="D26" s="84">
        <v>149558</v>
      </c>
      <c r="E26" s="84">
        <v>6374</v>
      </c>
      <c r="F26" s="84">
        <f>SUM(C26:E26)</f>
        <v>675870</v>
      </c>
      <c r="H26" s="70">
        <v>314555</v>
      </c>
      <c r="I26" s="70">
        <v>92069</v>
      </c>
      <c r="J26" s="70">
        <v>3580</v>
      </c>
      <c r="K26" s="84">
        <f>SUM(H26:J26)</f>
        <v>410204</v>
      </c>
      <c r="M26" s="84">
        <f>+C26-H26</f>
        <v>205383</v>
      </c>
      <c r="N26" s="84">
        <f>+D26-I26</f>
        <v>57489</v>
      </c>
      <c r="O26" s="84">
        <f>+E26-J26</f>
        <v>2794</v>
      </c>
      <c r="P26" s="84">
        <f>SUM(M26:O26)</f>
        <v>265666</v>
      </c>
    </row>
    <row r="27" spans="2:16" ht="16.5" customHeight="1" thickTop="1" thickBot="1" x14ac:dyDescent="0.25">
      <c r="B27" s="78" t="s">
        <v>94</v>
      </c>
      <c r="C27" s="74">
        <f>C26</f>
        <v>519938</v>
      </c>
      <c r="D27" s="74">
        <f>D26</f>
        <v>149558</v>
      </c>
      <c r="E27" s="74">
        <f>E26</f>
        <v>6374</v>
      </c>
      <c r="F27" s="74">
        <f t="shared" ref="F27:F39" si="12">SUM(C27:E27)</f>
        <v>675870</v>
      </c>
      <c r="H27" s="74">
        <v>314555</v>
      </c>
      <c r="I27" s="74">
        <v>92069</v>
      </c>
      <c r="J27" s="74">
        <v>3580</v>
      </c>
      <c r="K27" s="74">
        <f t="shared" ref="K27:K39" si="13">SUM(H27:J27)</f>
        <v>410204</v>
      </c>
      <c r="M27" s="74">
        <f t="shared" ref="M27:M39" si="14">+C27-H27</f>
        <v>205383</v>
      </c>
      <c r="N27" s="74">
        <f t="shared" ref="N27:N39" si="15">+D27-I27</f>
        <v>57489</v>
      </c>
      <c r="O27" s="74">
        <f t="shared" ref="O27:O39" si="16">+E27-J27</f>
        <v>2794</v>
      </c>
      <c r="P27" s="74">
        <f t="shared" ref="P27:P39" si="17">SUM(M27:O27)</f>
        <v>265666</v>
      </c>
    </row>
    <row r="28" spans="2:16" ht="16.5" customHeight="1" thickTop="1" thickBot="1" x14ac:dyDescent="0.25">
      <c r="B28" s="75" t="s">
        <v>95</v>
      </c>
      <c r="C28" s="70">
        <v>202931</v>
      </c>
      <c r="D28" s="70">
        <v>70546</v>
      </c>
      <c r="E28" s="70">
        <v>-52114</v>
      </c>
      <c r="F28" s="70">
        <f t="shared" si="12"/>
        <v>221363</v>
      </c>
      <c r="H28" s="70">
        <v>148972</v>
      </c>
      <c r="I28" s="70">
        <v>50269</v>
      </c>
      <c r="J28" s="70">
        <v>-26512</v>
      </c>
      <c r="K28" s="70">
        <f t="shared" si="13"/>
        <v>172729</v>
      </c>
      <c r="M28" s="70">
        <f t="shared" si="14"/>
        <v>53959</v>
      </c>
      <c r="N28" s="70">
        <f t="shared" si="15"/>
        <v>20277</v>
      </c>
      <c r="O28" s="70">
        <f t="shared" si="16"/>
        <v>-25602</v>
      </c>
      <c r="P28" s="70">
        <f t="shared" si="17"/>
        <v>48634</v>
      </c>
    </row>
    <row r="29" spans="2:16" ht="16.5" customHeight="1" thickTop="1" thickBot="1" x14ac:dyDescent="0.25">
      <c r="B29" s="75" t="s">
        <v>37</v>
      </c>
      <c r="C29" s="70">
        <v>180091</v>
      </c>
      <c r="D29" s="70">
        <v>65917</v>
      </c>
      <c r="E29" s="70">
        <v>-52927</v>
      </c>
      <c r="F29" s="70">
        <f t="shared" si="12"/>
        <v>193081</v>
      </c>
      <c r="H29" s="70">
        <v>136880</v>
      </c>
      <c r="I29" s="70">
        <v>47823</v>
      </c>
      <c r="J29" s="70">
        <v>-26935</v>
      </c>
      <c r="K29" s="70">
        <f t="shared" si="13"/>
        <v>157768</v>
      </c>
      <c r="M29" s="70">
        <f t="shared" si="14"/>
        <v>43211</v>
      </c>
      <c r="N29" s="70">
        <f t="shared" si="15"/>
        <v>18094</v>
      </c>
      <c r="O29" s="70">
        <f t="shared" si="16"/>
        <v>-25992</v>
      </c>
      <c r="P29" s="70">
        <f t="shared" si="17"/>
        <v>35313</v>
      </c>
    </row>
    <row r="30" spans="2:16" ht="16.5" customHeight="1" thickTop="1" thickBot="1" x14ac:dyDescent="0.25">
      <c r="B30" s="78" t="s">
        <v>13</v>
      </c>
      <c r="C30" s="74">
        <v>-59953</v>
      </c>
      <c r="D30" s="74">
        <v>-20089</v>
      </c>
      <c r="E30" s="26">
        <v>-2274</v>
      </c>
      <c r="F30" s="74">
        <f t="shared" si="12"/>
        <v>-82316</v>
      </c>
      <c r="H30" s="74">
        <v>-29272</v>
      </c>
      <c r="I30" s="74">
        <v>-10009</v>
      </c>
      <c r="J30" s="74">
        <v>-1122</v>
      </c>
      <c r="K30" s="74">
        <f t="shared" si="13"/>
        <v>-40403</v>
      </c>
      <c r="M30" s="74">
        <f t="shared" si="14"/>
        <v>-30681</v>
      </c>
      <c r="N30" s="74">
        <f t="shared" si="15"/>
        <v>-10080</v>
      </c>
      <c r="O30" s="74">
        <f t="shared" si="16"/>
        <v>-1152</v>
      </c>
      <c r="P30" s="74">
        <f t="shared" si="17"/>
        <v>-41913</v>
      </c>
    </row>
    <row r="31" spans="2:16" ht="16.5" customHeight="1" thickTop="1" thickBot="1" x14ac:dyDescent="0.25">
      <c r="B31" s="75" t="s">
        <v>96</v>
      </c>
      <c r="C31" s="70">
        <f>SUM(C29:C30)</f>
        <v>120138</v>
      </c>
      <c r="D31" s="70">
        <f>SUM(D29:D30)</f>
        <v>45828</v>
      </c>
      <c r="E31" s="70">
        <f>SUM(E29:E30)</f>
        <v>-55201</v>
      </c>
      <c r="F31" s="70">
        <f t="shared" si="12"/>
        <v>110765</v>
      </c>
      <c r="H31" s="70">
        <f>SUM(H29:H30)</f>
        <v>107608</v>
      </c>
      <c r="I31" s="70">
        <f>SUM(I29:I30)</f>
        <v>37814</v>
      </c>
      <c r="J31" s="70">
        <f>SUM(J29:J30)</f>
        <v>-28057</v>
      </c>
      <c r="K31" s="70">
        <f t="shared" si="13"/>
        <v>117365</v>
      </c>
      <c r="M31" s="70">
        <f t="shared" si="14"/>
        <v>12530</v>
      </c>
      <c r="N31" s="70">
        <f t="shared" si="15"/>
        <v>8014</v>
      </c>
      <c r="O31" s="70">
        <f t="shared" si="16"/>
        <v>-27144</v>
      </c>
      <c r="P31" s="70">
        <f t="shared" si="17"/>
        <v>-6600</v>
      </c>
    </row>
    <row r="32" spans="2:16" ht="16.5" customHeight="1" thickTop="1" thickBot="1" x14ac:dyDescent="0.25">
      <c r="B32" s="78" t="s">
        <v>97</v>
      </c>
      <c r="C32" s="74">
        <v>0</v>
      </c>
      <c r="D32" s="74">
        <v>0</v>
      </c>
      <c r="E32" s="74">
        <v>129451</v>
      </c>
      <c r="F32" s="74">
        <f t="shared" si="12"/>
        <v>129451</v>
      </c>
      <c r="H32" s="74">
        <v>0</v>
      </c>
      <c r="I32" s="74">
        <v>0</v>
      </c>
      <c r="J32" s="74">
        <v>129310</v>
      </c>
      <c r="K32" s="74">
        <f t="shared" si="13"/>
        <v>129310</v>
      </c>
      <c r="M32" s="74">
        <f t="shared" si="14"/>
        <v>0</v>
      </c>
      <c r="N32" s="74">
        <f t="shared" si="15"/>
        <v>0</v>
      </c>
      <c r="O32" s="74">
        <f t="shared" si="16"/>
        <v>141</v>
      </c>
      <c r="P32" s="74">
        <f t="shared" si="17"/>
        <v>141</v>
      </c>
    </row>
    <row r="33" spans="2:16" ht="17.25" customHeight="1" thickTop="1" thickBot="1" x14ac:dyDescent="0.25">
      <c r="B33" s="75" t="s">
        <v>98</v>
      </c>
      <c r="C33" s="70">
        <f>SUM(C31:C32)</f>
        <v>120138</v>
      </c>
      <c r="D33" s="70">
        <f>SUM(D31:D32)</f>
        <v>45828</v>
      </c>
      <c r="E33" s="70">
        <f>SUM(E31:E32)</f>
        <v>74250</v>
      </c>
      <c r="F33" s="70">
        <f t="shared" si="12"/>
        <v>240216</v>
      </c>
      <c r="H33" s="70">
        <f>SUM(H31:H32)</f>
        <v>107608</v>
      </c>
      <c r="I33" s="70">
        <f>SUM(I31:I32)</f>
        <v>37814</v>
      </c>
      <c r="J33" s="70">
        <f>SUM(J31:J32)</f>
        <v>101253</v>
      </c>
      <c r="K33" s="70">
        <f t="shared" si="13"/>
        <v>246675</v>
      </c>
      <c r="M33" s="70">
        <f t="shared" si="14"/>
        <v>12530</v>
      </c>
      <c r="N33" s="70">
        <f t="shared" si="15"/>
        <v>8014</v>
      </c>
      <c r="O33" s="70">
        <f t="shared" si="16"/>
        <v>-27003</v>
      </c>
      <c r="P33" s="70">
        <f t="shared" si="17"/>
        <v>-6459</v>
      </c>
    </row>
    <row r="34" spans="2:16" ht="17.25" hidden="1" customHeight="1" thickTop="1" thickBot="1" x14ac:dyDescent="0.25">
      <c r="B34" s="78" t="s">
        <v>41</v>
      </c>
      <c r="C34" s="74"/>
      <c r="D34" s="74"/>
      <c r="E34" s="74"/>
      <c r="F34" s="74">
        <f t="shared" si="12"/>
        <v>0</v>
      </c>
      <c r="H34" s="74"/>
      <c r="I34" s="74"/>
      <c r="J34" s="74"/>
      <c r="K34" s="74">
        <f t="shared" si="13"/>
        <v>0</v>
      </c>
      <c r="M34" s="74">
        <f t="shared" si="14"/>
        <v>0</v>
      </c>
      <c r="N34" s="74">
        <f t="shared" si="15"/>
        <v>0</v>
      </c>
      <c r="O34" s="74">
        <f t="shared" si="16"/>
        <v>0</v>
      </c>
      <c r="P34" s="74">
        <f t="shared" si="17"/>
        <v>0</v>
      </c>
    </row>
    <row r="35" spans="2:16" ht="17.25" customHeight="1" thickTop="1" thickBot="1" x14ac:dyDescent="0.25">
      <c r="B35" s="78" t="s">
        <v>215</v>
      </c>
      <c r="C35" s="74">
        <v>-616</v>
      </c>
      <c r="D35" s="74">
        <v>-392</v>
      </c>
      <c r="E35" s="74">
        <v>-5617</v>
      </c>
      <c r="F35" s="74">
        <f t="shared" si="12"/>
        <v>-6625</v>
      </c>
      <c r="H35" s="74">
        <v>-380</v>
      </c>
      <c r="I35" s="74">
        <v>-225</v>
      </c>
      <c r="J35" s="74">
        <v>-2434</v>
      </c>
      <c r="K35" s="74">
        <f t="shared" si="13"/>
        <v>-3039</v>
      </c>
      <c r="M35" s="74">
        <f t="shared" si="14"/>
        <v>-236</v>
      </c>
      <c r="N35" s="74">
        <f t="shared" si="15"/>
        <v>-167</v>
      </c>
      <c r="O35" s="74">
        <f t="shared" si="16"/>
        <v>-3183</v>
      </c>
      <c r="P35" s="74">
        <f t="shared" si="17"/>
        <v>-3586</v>
      </c>
    </row>
    <row r="36" spans="2:16" ht="16.5" customHeight="1" thickTop="1" thickBot="1" x14ac:dyDescent="0.25">
      <c r="B36" s="78" t="s">
        <v>7</v>
      </c>
      <c r="C36" s="74">
        <v>0</v>
      </c>
      <c r="D36" s="74">
        <v>0</v>
      </c>
      <c r="E36" s="74">
        <v>-28491</v>
      </c>
      <c r="F36" s="74">
        <f t="shared" si="12"/>
        <v>-28491</v>
      </c>
      <c r="H36" s="74">
        <v>0</v>
      </c>
      <c r="I36" s="74">
        <v>0</v>
      </c>
      <c r="J36" s="74">
        <v>-29744</v>
      </c>
      <c r="K36" s="74">
        <f t="shared" si="13"/>
        <v>-29744</v>
      </c>
      <c r="M36" s="74">
        <f t="shared" si="14"/>
        <v>0</v>
      </c>
      <c r="N36" s="74">
        <f t="shared" si="15"/>
        <v>0</v>
      </c>
      <c r="O36" s="74">
        <f t="shared" si="16"/>
        <v>1253</v>
      </c>
      <c r="P36" s="74">
        <f t="shared" si="17"/>
        <v>1253</v>
      </c>
    </row>
    <row r="37" spans="2:16" ht="16.5" customHeight="1" thickTop="1" thickBot="1" x14ac:dyDescent="0.25">
      <c r="B37" s="75" t="s">
        <v>255</v>
      </c>
      <c r="C37" s="70">
        <f>SUM(C33:C36)</f>
        <v>119522</v>
      </c>
      <c r="D37" s="70">
        <f>SUM(D33:D36)</f>
        <v>45436</v>
      </c>
      <c r="E37" s="70">
        <f>SUM(E33:E36)</f>
        <v>40142</v>
      </c>
      <c r="F37" s="70">
        <f>SUM(F33:F36)</f>
        <v>205100</v>
      </c>
      <c r="H37" s="70">
        <f>SUM(H33:H36)</f>
        <v>107228</v>
      </c>
      <c r="I37" s="70">
        <f>SUM(I33:I36)</f>
        <v>37589</v>
      </c>
      <c r="J37" s="70">
        <f>SUM(J33:J36)</f>
        <v>69075</v>
      </c>
      <c r="K37" s="70">
        <f>SUM(K33:K36)</f>
        <v>213892</v>
      </c>
      <c r="M37" s="70">
        <f t="shared" si="14"/>
        <v>12294</v>
      </c>
      <c r="N37" s="70">
        <f t="shared" si="15"/>
        <v>7847</v>
      </c>
      <c r="O37" s="70">
        <f t="shared" si="16"/>
        <v>-28933</v>
      </c>
      <c r="P37" s="70">
        <f t="shared" si="17"/>
        <v>-8792</v>
      </c>
    </row>
    <row r="38" spans="2:16" ht="16.5" customHeight="1" thickTop="1" thickBot="1" x14ac:dyDescent="0.25">
      <c r="B38" s="78" t="s">
        <v>254</v>
      </c>
      <c r="C38" s="74">
        <v>0</v>
      </c>
      <c r="D38" s="74">
        <v>0</v>
      </c>
      <c r="E38" s="74">
        <v>9916</v>
      </c>
      <c r="F38" s="74">
        <f t="shared" si="12"/>
        <v>9916</v>
      </c>
      <c r="H38" s="74">
        <v>0</v>
      </c>
      <c r="I38" s="74">
        <v>0</v>
      </c>
      <c r="J38" s="74">
        <v>5512</v>
      </c>
      <c r="K38" s="74">
        <f t="shared" si="13"/>
        <v>5512</v>
      </c>
      <c r="M38" s="74">
        <f t="shared" si="14"/>
        <v>0</v>
      </c>
      <c r="N38" s="74">
        <f t="shared" si="15"/>
        <v>0</v>
      </c>
      <c r="O38" s="74">
        <f t="shared" si="16"/>
        <v>4404</v>
      </c>
      <c r="P38" s="74">
        <f t="shared" si="17"/>
        <v>4404</v>
      </c>
    </row>
    <row r="39" spans="2:16" ht="16.5" customHeight="1" thickTop="1" thickBot="1" x14ac:dyDescent="0.25">
      <c r="B39" s="75" t="s">
        <v>10</v>
      </c>
      <c r="C39" s="70">
        <f>SUM(C37:C38)</f>
        <v>119522</v>
      </c>
      <c r="D39" s="70">
        <f>SUM(D37:D38)</f>
        <v>45436</v>
      </c>
      <c r="E39" s="70">
        <f>SUM(E37:E38)</f>
        <v>50058</v>
      </c>
      <c r="F39" s="70">
        <f t="shared" si="12"/>
        <v>215016</v>
      </c>
      <c r="H39" s="70">
        <f t="shared" ref="H39:J39" si="18">SUM(H37:H38)</f>
        <v>107228</v>
      </c>
      <c r="I39" s="70">
        <f t="shared" si="18"/>
        <v>37589</v>
      </c>
      <c r="J39" s="70">
        <f t="shared" si="18"/>
        <v>74587</v>
      </c>
      <c r="K39" s="70">
        <f t="shared" si="13"/>
        <v>219404</v>
      </c>
      <c r="M39" s="70">
        <f t="shared" si="14"/>
        <v>12294</v>
      </c>
      <c r="N39" s="70">
        <f t="shared" si="15"/>
        <v>7847</v>
      </c>
      <c r="O39" s="70">
        <f t="shared" si="16"/>
        <v>-24529</v>
      </c>
      <c r="P39" s="70">
        <f t="shared" si="17"/>
        <v>-4388</v>
      </c>
    </row>
    <row r="40" spans="2:16" ht="13.5" thickTop="1" thickBot="1" x14ac:dyDescent="0.25">
      <c r="B40" s="78"/>
      <c r="C40" s="85"/>
      <c r="D40" s="85"/>
      <c r="E40" s="85"/>
      <c r="F40" s="85"/>
      <c r="H40" s="85"/>
      <c r="I40" s="85"/>
      <c r="J40" s="85"/>
      <c r="K40" s="85"/>
      <c r="M40" s="85"/>
      <c r="N40" s="85"/>
      <c r="O40" s="85"/>
      <c r="P40" s="85"/>
    </row>
    <row r="41" spans="2:16" ht="16.5" customHeight="1" thickTop="1" thickBot="1" x14ac:dyDescent="0.25">
      <c r="B41" s="78" t="s">
        <v>99</v>
      </c>
      <c r="C41" s="86">
        <v>56531</v>
      </c>
      <c r="D41" s="86">
        <v>35444</v>
      </c>
      <c r="E41" s="86">
        <v>1569</v>
      </c>
      <c r="F41" s="86">
        <f t="shared" ref="F41" si="19">SUM(C41:E41)</f>
        <v>93544</v>
      </c>
      <c r="H41" s="74">
        <f>C41-M41</f>
        <v>33507</v>
      </c>
      <c r="I41" s="74">
        <f>D41-N41</f>
        <v>18245</v>
      </c>
      <c r="J41" s="74">
        <f>E41-O41</f>
        <v>1046</v>
      </c>
      <c r="K41" s="86">
        <f t="shared" ref="K41" si="20">SUM(H41:J41)</f>
        <v>52798</v>
      </c>
      <c r="M41" s="86">
        <v>23024</v>
      </c>
      <c r="N41" s="86">
        <v>17199</v>
      </c>
      <c r="O41" s="86">
        <v>523</v>
      </c>
      <c r="P41" s="86">
        <f t="shared" ref="P41" si="21">SUM(M41:O41)</f>
        <v>40746</v>
      </c>
    </row>
    <row r="42" spans="2:16" ht="12.75" thickTop="1" x14ac:dyDescent="0.2"/>
  </sheetData>
  <mergeCells count="20">
    <mergeCell ref="M4:N4"/>
    <mergeCell ref="O4:O5"/>
    <mergeCell ref="P4:P5"/>
    <mergeCell ref="M24:N24"/>
    <mergeCell ref="O24:O25"/>
    <mergeCell ref="P24:P25"/>
    <mergeCell ref="H4:I4"/>
    <mergeCell ref="J4:J5"/>
    <mergeCell ref="K4:K5"/>
    <mergeCell ref="H24:I24"/>
    <mergeCell ref="J24:J25"/>
    <mergeCell ref="K24:K25"/>
    <mergeCell ref="B24:B25"/>
    <mergeCell ref="B4:B5"/>
    <mergeCell ref="C4:D4"/>
    <mergeCell ref="E4:E5"/>
    <mergeCell ref="F4:F5"/>
    <mergeCell ref="C24:D24"/>
    <mergeCell ref="E24:E25"/>
    <mergeCell ref="F24:F2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25"/>
  <sheetViews>
    <sheetView showGridLines="0" zoomScaleNormal="100" workbookViewId="0">
      <selection activeCell="B3" sqref="B3"/>
    </sheetView>
  </sheetViews>
  <sheetFormatPr defaultRowHeight="15.75" outlineLevelCol="1" x14ac:dyDescent="0.25"/>
  <cols>
    <col min="1" max="1" width="5" style="28" customWidth="1"/>
    <col min="2" max="2" width="55.25" style="23" customWidth="1"/>
    <col min="3" max="6" width="13.125" style="28" customWidth="1"/>
    <col min="7" max="7" width="15.125" style="28" customWidth="1"/>
    <col min="8" max="8" width="17.625" style="28" customWidth="1"/>
    <col min="10" max="13" width="13.125" style="28" hidden="1" customWidth="1" outlineLevel="1"/>
    <col min="14" max="14" width="15.125" style="28" hidden="1" customWidth="1" outlineLevel="1"/>
    <col min="15" max="15" width="17.625" style="28" hidden="1" customWidth="1" outlineLevel="1"/>
    <col min="16" max="16" width="0" hidden="1" customWidth="1" outlineLevel="1"/>
    <col min="17" max="20" width="13.125" style="28" hidden="1" customWidth="1" outlineLevel="1"/>
    <col min="21" max="21" width="15.125" style="28" hidden="1" customWidth="1" outlineLevel="1"/>
    <col min="22" max="22" width="17.625" style="28" hidden="1" customWidth="1" outlineLevel="1"/>
    <col min="23" max="23" width="9" collapsed="1"/>
  </cols>
  <sheetData>
    <row r="1" spans="1:22" x14ac:dyDescent="0.25">
      <c r="A1" s="103" t="s">
        <v>8</v>
      </c>
    </row>
    <row r="2" spans="1:22" x14ac:dyDescent="0.25">
      <c r="A2" s="104"/>
    </row>
    <row r="3" spans="1:22" ht="18.75" thickBot="1" x14ac:dyDescent="0.3">
      <c r="A3" s="104"/>
      <c r="B3" s="15" t="s">
        <v>174</v>
      </c>
    </row>
    <row r="4" spans="1:22" ht="17.25" customHeight="1" thickTop="1" thickBot="1" x14ac:dyDescent="0.3">
      <c r="B4" s="196"/>
      <c r="C4" s="199" t="s">
        <v>174</v>
      </c>
      <c r="D4" s="199"/>
      <c r="E4" s="199"/>
      <c r="F4" s="210"/>
      <c r="G4" s="211" t="s">
        <v>175</v>
      </c>
      <c r="H4" s="213" t="s">
        <v>244</v>
      </c>
      <c r="J4" s="199" t="s">
        <v>174</v>
      </c>
      <c r="K4" s="199"/>
      <c r="L4" s="199"/>
      <c r="M4" s="210"/>
      <c r="N4" s="211" t="s">
        <v>175</v>
      </c>
      <c r="O4" s="213" t="s">
        <v>242</v>
      </c>
      <c r="Q4" s="199" t="s">
        <v>174</v>
      </c>
      <c r="R4" s="199"/>
      <c r="S4" s="199"/>
      <c r="T4" s="210"/>
      <c r="U4" s="211" t="s">
        <v>175</v>
      </c>
      <c r="V4" s="213" t="s">
        <v>234</v>
      </c>
    </row>
    <row r="5" spans="1:22" ht="30" customHeight="1" thickTop="1" thickBot="1" x14ac:dyDescent="0.3">
      <c r="B5" s="197"/>
      <c r="C5" s="144" t="s">
        <v>100</v>
      </c>
      <c r="D5" s="144" t="s">
        <v>101</v>
      </c>
      <c r="E5" s="144" t="s">
        <v>102</v>
      </c>
      <c r="F5" s="144" t="s">
        <v>103</v>
      </c>
      <c r="G5" s="212"/>
      <c r="H5" s="214"/>
      <c r="J5" s="172" t="s">
        <v>100</v>
      </c>
      <c r="K5" s="172" t="s">
        <v>101</v>
      </c>
      <c r="L5" s="172" t="s">
        <v>102</v>
      </c>
      <c r="M5" s="172" t="s">
        <v>103</v>
      </c>
      <c r="N5" s="212"/>
      <c r="O5" s="214"/>
      <c r="Q5" s="172" t="s">
        <v>100</v>
      </c>
      <c r="R5" s="172" t="s">
        <v>101</v>
      </c>
      <c r="S5" s="172" t="s">
        <v>102</v>
      </c>
      <c r="T5" s="172" t="s">
        <v>103</v>
      </c>
      <c r="U5" s="212"/>
      <c r="V5" s="214"/>
    </row>
    <row r="6" spans="1:22" ht="16.5" thickTop="1" x14ac:dyDescent="0.25">
      <c r="B6" s="83" t="s">
        <v>139</v>
      </c>
      <c r="C6" s="84">
        <f>SUM(C7:C8)</f>
        <v>447386</v>
      </c>
      <c r="D6" s="84">
        <f>SUM(D7:D8)</f>
        <v>131137</v>
      </c>
      <c r="E6" s="84">
        <f>SUM(E7:E8)</f>
        <v>56232</v>
      </c>
      <c r="F6" s="84">
        <f>SUM(F7:F8)</f>
        <v>52228</v>
      </c>
      <c r="G6" s="84">
        <f>SUM(G7:G8)</f>
        <v>-2931</v>
      </c>
      <c r="H6" s="84">
        <f t="shared" ref="H6:H13" si="0">SUM(C6:G6)</f>
        <v>684052</v>
      </c>
      <c r="J6" s="84">
        <f>SUM(J7:J8)</f>
        <v>263540</v>
      </c>
      <c r="K6" s="84">
        <f>SUM(K7:K8)</f>
        <v>84638</v>
      </c>
      <c r="L6" s="84">
        <f>SUM(L7:L8)</f>
        <v>36102</v>
      </c>
      <c r="M6" s="84">
        <f>SUM(M7:M8)</f>
        <v>32079</v>
      </c>
      <c r="N6" s="84">
        <v>-1780</v>
      </c>
      <c r="O6" s="84">
        <f t="shared" ref="O6:O13" si="1">SUM(J6:N6)</f>
        <v>414579</v>
      </c>
      <c r="Q6" s="84">
        <f>C6-J6</f>
        <v>183846</v>
      </c>
      <c r="R6" s="84">
        <f>D6-K6</f>
        <v>46499</v>
      </c>
      <c r="S6" s="84">
        <f>E6-L6</f>
        <v>20130</v>
      </c>
      <c r="T6" s="84">
        <f>F6-M6</f>
        <v>20149</v>
      </c>
      <c r="U6" s="84">
        <f>G6-N6</f>
        <v>-1151</v>
      </c>
      <c r="V6" s="84">
        <f t="shared" ref="V6:V13" si="2">SUM(Q6:U6)</f>
        <v>269473</v>
      </c>
    </row>
    <row r="7" spans="1:22" ht="16.5" thickBot="1" x14ac:dyDescent="0.3">
      <c r="B7" s="78" t="s">
        <v>94</v>
      </c>
      <c r="C7" s="74">
        <v>446296</v>
      </c>
      <c r="D7" s="74">
        <v>131129</v>
      </c>
      <c r="E7" s="74">
        <v>56232</v>
      </c>
      <c r="F7" s="74">
        <v>50395</v>
      </c>
      <c r="G7" s="74">
        <v>0</v>
      </c>
      <c r="H7" s="74">
        <f t="shared" si="0"/>
        <v>684052</v>
      </c>
      <c r="J7" s="74">
        <v>262961</v>
      </c>
      <c r="K7" s="74">
        <v>84630</v>
      </c>
      <c r="L7" s="74">
        <v>36102</v>
      </c>
      <c r="M7" s="74">
        <v>30886</v>
      </c>
      <c r="N7" s="74">
        <v>0</v>
      </c>
      <c r="O7" s="74">
        <f t="shared" si="1"/>
        <v>414579</v>
      </c>
      <c r="Q7" s="74">
        <f t="shared" ref="Q7:U12" si="3">C7-J7</f>
        <v>183335</v>
      </c>
      <c r="R7" s="74">
        <f t="shared" si="3"/>
        <v>46499</v>
      </c>
      <c r="S7" s="74">
        <f t="shared" si="3"/>
        <v>20130</v>
      </c>
      <c r="T7" s="74">
        <f t="shared" si="3"/>
        <v>19509</v>
      </c>
      <c r="U7" s="74">
        <f t="shared" si="3"/>
        <v>0</v>
      </c>
      <c r="V7" s="74">
        <f t="shared" si="2"/>
        <v>269473</v>
      </c>
    </row>
    <row r="8" spans="1:22" ht="17.25" thickTop="1" thickBot="1" x14ac:dyDescent="0.3">
      <c r="B8" s="78" t="s">
        <v>211</v>
      </c>
      <c r="C8" s="74">
        <v>1090</v>
      </c>
      <c r="D8" s="74">
        <v>8</v>
      </c>
      <c r="E8" s="74">
        <v>0</v>
      </c>
      <c r="F8" s="74">
        <v>1833</v>
      </c>
      <c r="G8" s="74">
        <v>-2931</v>
      </c>
      <c r="H8" s="74">
        <f t="shared" si="0"/>
        <v>0</v>
      </c>
      <c r="J8" s="74">
        <v>579</v>
      </c>
      <c r="K8" s="74">
        <v>8</v>
      </c>
      <c r="L8" s="74">
        <v>0</v>
      </c>
      <c r="M8" s="74">
        <v>1193</v>
      </c>
      <c r="N8" s="74">
        <v>-1780</v>
      </c>
      <c r="O8" s="74">
        <f t="shared" si="1"/>
        <v>0</v>
      </c>
      <c r="Q8" s="74">
        <f t="shared" si="3"/>
        <v>511</v>
      </c>
      <c r="R8" s="74">
        <f t="shared" si="3"/>
        <v>0</v>
      </c>
      <c r="S8" s="74">
        <f t="shared" si="3"/>
        <v>0</v>
      </c>
      <c r="T8" s="74">
        <f t="shared" si="3"/>
        <v>640</v>
      </c>
      <c r="U8" s="74">
        <f t="shared" si="3"/>
        <v>-1151</v>
      </c>
      <c r="V8" s="74">
        <f t="shared" si="2"/>
        <v>0</v>
      </c>
    </row>
    <row r="9" spans="1:22" ht="17.25" thickTop="1" thickBot="1" x14ac:dyDescent="0.3">
      <c r="B9" s="75" t="s">
        <v>95</v>
      </c>
      <c r="C9" s="70">
        <v>139373</v>
      </c>
      <c r="D9" s="70">
        <v>46496</v>
      </c>
      <c r="E9" s="70">
        <v>23757</v>
      </c>
      <c r="F9" s="70">
        <v>19661</v>
      </c>
      <c r="G9" s="70">
        <v>-16</v>
      </c>
      <c r="H9" s="70">
        <f t="shared" si="0"/>
        <v>229271</v>
      </c>
      <c r="J9" s="70">
        <v>103661</v>
      </c>
      <c r="K9" s="70">
        <v>37999</v>
      </c>
      <c r="L9" s="70">
        <v>19132</v>
      </c>
      <c r="M9" s="70">
        <v>14446</v>
      </c>
      <c r="N9" s="70">
        <v>-48</v>
      </c>
      <c r="O9" s="70">
        <f t="shared" si="1"/>
        <v>175190</v>
      </c>
      <c r="Q9" s="70">
        <f t="shared" si="3"/>
        <v>35712</v>
      </c>
      <c r="R9" s="70">
        <f t="shared" si="3"/>
        <v>8497</v>
      </c>
      <c r="S9" s="70">
        <f t="shared" si="3"/>
        <v>4625</v>
      </c>
      <c r="T9" s="70">
        <f t="shared" si="3"/>
        <v>5215</v>
      </c>
      <c r="U9" s="70">
        <f t="shared" si="3"/>
        <v>32</v>
      </c>
      <c r="V9" s="70">
        <f t="shared" si="2"/>
        <v>54081</v>
      </c>
    </row>
    <row r="10" spans="1:22" ht="17.25" thickTop="1" thickBot="1" x14ac:dyDescent="0.3">
      <c r="B10" s="75" t="s">
        <v>37</v>
      </c>
      <c r="C10" s="70">
        <v>139373</v>
      </c>
      <c r="D10" s="70">
        <v>46308</v>
      </c>
      <c r="E10" s="70">
        <v>23757</v>
      </c>
      <c r="F10" s="70">
        <v>13890</v>
      </c>
      <c r="G10" s="70">
        <v>-16</v>
      </c>
      <c r="H10" s="70">
        <f t="shared" si="0"/>
        <v>223312</v>
      </c>
      <c r="J10" s="70">
        <v>103661</v>
      </c>
      <c r="K10" s="70">
        <v>37904</v>
      </c>
      <c r="L10" s="70">
        <v>19400</v>
      </c>
      <c r="M10" s="70">
        <v>10914</v>
      </c>
      <c r="N10" s="70">
        <v>-48</v>
      </c>
      <c r="O10" s="70">
        <f t="shared" si="1"/>
        <v>171831</v>
      </c>
      <c r="Q10" s="70">
        <f t="shared" si="3"/>
        <v>35712</v>
      </c>
      <c r="R10" s="70">
        <f t="shared" si="3"/>
        <v>8404</v>
      </c>
      <c r="S10" s="70">
        <f t="shared" si="3"/>
        <v>4357</v>
      </c>
      <c r="T10" s="70">
        <f t="shared" si="3"/>
        <v>2976</v>
      </c>
      <c r="U10" s="70">
        <f t="shared" si="3"/>
        <v>32</v>
      </c>
      <c r="V10" s="70">
        <f t="shared" si="2"/>
        <v>51481</v>
      </c>
    </row>
    <row r="11" spans="1:22" ht="17.25" thickTop="1" thickBot="1" x14ac:dyDescent="0.3">
      <c r="B11" s="78" t="s">
        <v>13</v>
      </c>
      <c r="C11" s="74">
        <v>-67865</v>
      </c>
      <c r="D11" s="74">
        <v>-22085</v>
      </c>
      <c r="E11" s="74">
        <v>-12426</v>
      </c>
      <c r="F11" s="74">
        <v>-6158</v>
      </c>
      <c r="G11" s="74">
        <v>0</v>
      </c>
      <c r="H11" s="74">
        <f t="shared" si="0"/>
        <v>-108534</v>
      </c>
      <c r="J11" s="74">
        <v>-34856</v>
      </c>
      <c r="K11" s="74">
        <v>-11057</v>
      </c>
      <c r="L11" s="74">
        <v>-6393</v>
      </c>
      <c r="M11" s="74">
        <v>-2815</v>
      </c>
      <c r="N11" s="74">
        <v>0</v>
      </c>
      <c r="O11" s="74">
        <f t="shared" si="1"/>
        <v>-55121</v>
      </c>
      <c r="Q11" s="74">
        <f t="shared" si="3"/>
        <v>-33009</v>
      </c>
      <c r="R11" s="74">
        <f t="shared" si="3"/>
        <v>-11028</v>
      </c>
      <c r="S11" s="74">
        <f t="shared" si="3"/>
        <v>-6033</v>
      </c>
      <c r="T11" s="74">
        <f t="shared" si="3"/>
        <v>-3343</v>
      </c>
      <c r="U11" s="74">
        <f t="shared" si="3"/>
        <v>0</v>
      </c>
      <c r="V11" s="74">
        <f t="shared" si="2"/>
        <v>-53413</v>
      </c>
    </row>
    <row r="12" spans="1:22" ht="17.25" thickTop="1" thickBot="1" x14ac:dyDescent="0.3">
      <c r="B12" s="75" t="s">
        <v>96</v>
      </c>
      <c r="C12" s="70">
        <f>SUM(C10:C11)</f>
        <v>71508</v>
      </c>
      <c r="D12" s="70">
        <f>SUM(D10:D11)</f>
        <v>24223</v>
      </c>
      <c r="E12" s="70">
        <f>SUM(E10:E11)</f>
        <v>11331</v>
      </c>
      <c r="F12" s="70">
        <f>SUM(F10:F11)</f>
        <v>7732</v>
      </c>
      <c r="G12" s="70">
        <f>SUM(G10:G11)</f>
        <v>-16</v>
      </c>
      <c r="H12" s="70">
        <f t="shared" si="0"/>
        <v>114778</v>
      </c>
      <c r="J12" s="70">
        <f>SUM(J10:J11)</f>
        <v>68805</v>
      </c>
      <c r="K12" s="70">
        <f>SUM(K10:K11)</f>
        <v>26847</v>
      </c>
      <c r="L12" s="70">
        <f>SUM(L10:L11)</f>
        <v>13007</v>
      </c>
      <c r="M12" s="70">
        <f>SUM(M10:M11)</f>
        <v>8099</v>
      </c>
      <c r="N12" s="70">
        <f>SUM(N10:N11)</f>
        <v>-48</v>
      </c>
      <c r="O12" s="70">
        <f t="shared" si="1"/>
        <v>116710</v>
      </c>
      <c r="Q12" s="70">
        <f t="shared" si="3"/>
        <v>2703</v>
      </c>
      <c r="R12" s="70">
        <f t="shared" si="3"/>
        <v>-2624</v>
      </c>
      <c r="S12" s="70">
        <f t="shared" si="3"/>
        <v>-1676</v>
      </c>
      <c r="T12" s="70">
        <f t="shared" si="3"/>
        <v>-367</v>
      </c>
      <c r="U12" s="70">
        <f t="shared" si="3"/>
        <v>32</v>
      </c>
      <c r="V12" s="70">
        <f t="shared" si="2"/>
        <v>-1932</v>
      </c>
    </row>
    <row r="13" spans="1:22" ht="17.25" thickTop="1" thickBot="1" x14ac:dyDescent="0.3">
      <c r="B13" s="78" t="s">
        <v>99</v>
      </c>
      <c r="C13" s="143">
        <v>47773</v>
      </c>
      <c r="D13" s="143">
        <v>29924</v>
      </c>
      <c r="E13" s="143">
        <v>461</v>
      </c>
      <c r="F13" s="143">
        <v>2653</v>
      </c>
      <c r="G13" s="143">
        <v>0</v>
      </c>
      <c r="H13" s="143">
        <f t="shared" si="0"/>
        <v>80811</v>
      </c>
      <c r="J13" s="74">
        <f t="shared" ref="J13" si="4">C13-Q13</f>
        <v>27878</v>
      </c>
      <c r="K13" s="74">
        <f t="shared" ref="K13" si="5">D13-R13</f>
        <v>15261</v>
      </c>
      <c r="L13" s="74">
        <f t="shared" ref="L13" si="6">E13-S13</f>
        <v>333</v>
      </c>
      <c r="M13" s="74">
        <f t="shared" ref="M13" si="7">F13-T13</f>
        <v>-1217</v>
      </c>
      <c r="N13" s="74">
        <f t="shared" ref="N13" si="8">G13-U13</f>
        <v>0</v>
      </c>
      <c r="O13" s="143">
        <f t="shared" si="1"/>
        <v>42255</v>
      </c>
      <c r="Q13" s="143">
        <v>19895</v>
      </c>
      <c r="R13" s="143">
        <v>14663</v>
      </c>
      <c r="S13" s="143">
        <v>128</v>
      </c>
      <c r="T13" s="143">
        <v>3870</v>
      </c>
      <c r="U13" s="143">
        <v>0</v>
      </c>
      <c r="V13" s="143">
        <f t="shared" si="2"/>
        <v>38556</v>
      </c>
    </row>
    <row r="14" spans="1:22" ht="17.25" thickTop="1" thickBot="1" x14ac:dyDescent="0.3">
      <c r="B14" s="87"/>
    </row>
    <row r="15" spans="1:22" ht="17.25" customHeight="1" thickTop="1" thickBot="1" x14ac:dyDescent="0.3">
      <c r="B15" s="196"/>
      <c r="C15" s="199" t="s">
        <v>174</v>
      </c>
      <c r="D15" s="199"/>
      <c r="E15" s="199"/>
      <c r="F15" s="210"/>
      <c r="G15" s="211" t="s">
        <v>175</v>
      </c>
      <c r="H15" s="213" t="s">
        <v>245</v>
      </c>
      <c r="J15" s="199" t="s">
        <v>174</v>
      </c>
      <c r="K15" s="199"/>
      <c r="L15" s="199"/>
      <c r="M15" s="210"/>
      <c r="N15" s="211" t="s">
        <v>175</v>
      </c>
      <c r="O15" s="213" t="s">
        <v>243</v>
      </c>
      <c r="Q15" s="199" t="s">
        <v>174</v>
      </c>
      <c r="R15" s="199"/>
      <c r="S15" s="199"/>
      <c r="T15" s="210"/>
      <c r="U15" s="211" t="s">
        <v>175</v>
      </c>
      <c r="V15" s="213" t="s">
        <v>186</v>
      </c>
    </row>
    <row r="16" spans="1:22" ht="34.5" customHeight="1" thickTop="1" thickBot="1" x14ac:dyDescent="0.3">
      <c r="B16" s="197"/>
      <c r="C16" s="144" t="s">
        <v>100</v>
      </c>
      <c r="D16" s="144" t="s">
        <v>101</v>
      </c>
      <c r="E16" s="144" t="s">
        <v>102</v>
      </c>
      <c r="F16" s="144" t="s">
        <v>103</v>
      </c>
      <c r="G16" s="212"/>
      <c r="H16" s="214"/>
      <c r="J16" s="172" t="s">
        <v>100</v>
      </c>
      <c r="K16" s="172" t="s">
        <v>101</v>
      </c>
      <c r="L16" s="172" t="s">
        <v>102</v>
      </c>
      <c r="M16" s="172" t="s">
        <v>103</v>
      </c>
      <c r="N16" s="212"/>
      <c r="O16" s="214"/>
      <c r="Q16" s="172" t="s">
        <v>100</v>
      </c>
      <c r="R16" s="172" t="s">
        <v>101</v>
      </c>
      <c r="S16" s="172" t="s">
        <v>102</v>
      </c>
      <c r="T16" s="172" t="s">
        <v>103</v>
      </c>
      <c r="U16" s="212"/>
      <c r="V16" s="214"/>
    </row>
    <row r="17" spans="2:22" ht="16.5" thickTop="1" x14ac:dyDescent="0.25">
      <c r="B17" s="83" t="s">
        <v>93</v>
      </c>
      <c r="C17" s="84">
        <f>SUM(C18:C19)</f>
        <v>423456</v>
      </c>
      <c r="D17" s="84">
        <f t="shared" ref="D17:G17" si="9">SUM(D18:D19)</f>
        <v>155027</v>
      </c>
      <c r="E17" s="84">
        <f t="shared" si="9"/>
        <v>56517</v>
      </c>
      <c r="F17" s="84">
        <f t="shared" si="9"/>
        <v>41379</v>
      </c>
      <c r="G17" s="84">
        <f t="shared" si="9"/>
        <v>-509</v>
      </c>
      <c r="H17" s="84">
        <f t="shared" ref="H17:H22" si="10">SUM(C17:G17)</f>
        <v>675870</v>
      </c>
      <c r="J17" s="84">
        <f>SUM(J18:J19)</f>
        <v>254248</v>
      </c>
      <c r="K17" s="84">
        <f>SUM(K18:K19)</f>
        <v>96000</v>
      </c>
      <c r="L17" s="84">
        <f>SUM(L18:L19)</f>
        <v>36309</v>
      </c>
      <c r="M17" s="84">
        <f>SUM(M18:M19)</f>
        <v>23940</v>
      </c>
      <c r="N17" s="84">
        <f>SUM(N18:N19)</f>
        <v>-293</v>
      </c>
      <c r="O17" s="84">
        <f t="shared" ref="O17:O22" si="11">SUM(J17:N17)</f>
        <v>410204</v>
      </c>
      <c r="Q17" s="84">
        <f>C17-J17</f>
        <v>169208</v>
      </c>
      <c r="R17" s="84">
        <f>D17-K17</f>
        <v>59027</v>
      </c>
      <c r="S17" s="84">
        <f>E17-L17</f>
        <v>20208</v>
      </c>
      <c r="T17" s="84">
        <f>F17-M17</f>
        <v>17439</v>
      </c>
      <c r="U17" s="84">
        <f>G17-N17</f>
        <v>-216</v>
      </c>
      <c r="V17" s="84">
        <f t="shared" ref="V17:V22" si="12">SUM(Q17:U17)</f>
        <v>265666</v>
      </c>
    </row>
    <row r="18" spans="2:22" ht="16.5" thickBot="1" x14ac:dyDescent="0.3">
      <c r="B18" s="78" t="s">
        <v>94</v>
      </c>
      <c r="C18" s="74">
        <v>422947</v>
      </c>
      <c r="D18" s="74">
        <v>155027</v>
      </c>
      <c r="E18" s="74">
        <v>56517</v>
      </c>
      <c r="F18" s="74">
        <v>41379</v>
      </c>
      <c r="G18" s="74">
        <v>0</v>
      </c>
      <c r="H18" s="74">
        <f t="shared" si="10"/>
        <v>675870</v>
      </c>
      <c r="J18" s="74">
        <v>253955</v>
      </c>
      <c r="K18" s="74">
        <v>96000</v>
      </c>
      <c r="L18" s="74">
        <v>36309</v>
      </c>
      <c r="M18" s="74">
        <v>23940</v>
      </c>
      <c r="N18" s="74">
        <v>0</v>
      </c>
      <c r="O18" s="74">
        <f t="shared" si="11"/>
        <v>410204</v>
      </c>
      <c r="Q18" s="74">
        <f t="shared" ref="Q18:Q23" si="13">C18-J18</f>
        <v>168992</v>
      </c>
      <c r="R18" s="74">
        <f t="shared" ref="R18:R23" si="14">D18-K18</f>
        <v>59027</v>
      </c>
      <c r="S18" s="74">
        <f t="shared" ref="S18:S23" si="15">E18-L18</f>
        <v>20208</v>
      </c>
      <c r="T18" s="74">
        <f t="shared" ref="T18:T23" si="16">F18-M18</f>
        <v>17439</v>
      </c>
      <c r="U18" s="74">
        <f t="shared" ref="U18:U23" si="17">G18-N18</f>
        <v>0</v>
      </c>
      <c r="V18" s="74">
        <f t="shared" si="12"/>
        <v>265666</v>
      </c>
    </row>
    <row r="19" spans="2:22" ht="17.25" thickTop="1" thickBot="1" x14ac:dyDescent="0.3">
      <c r="B19" s="78" t="s">
        <v>176</v>
      </c>
      <c r="C19" s="74">
        <v>509</v>
      </c>
      <c r="D19" s="74">
        <v>0</v>
      </c>
      <c r="E19" s="74">
        <v>0</v>
      </c>
      <c r="F19" s="74">
        <v>0</v>
      </c>
      <c r="G19" s="74">
        <v>-509</v>
      </c>
      <c r="H19" s="74">
        <f t="shared" si="10"/>
        <v>0</v>
      </c>
      <c r="J19" s="74">
        <v>293</v>
      </c>
      <c r="K19" s="74">
        <v>0</v>
      </c>
      <c r="L19" s="74">
        <v>0</v>
      </c>
      <c r="M19" s="74">
        <v>0</v>
      </c>
      <c r="N19" s="74">
        <v>-293</v>
      </c>
      <c r="O19" s="74">
        <f t="shared" si="11"/>
        <v>0</v>
      </c>
      <c r="Q19" s="74">
        <f t="shared" si="13"/>
        <v>216</v>
      </c>
      <c r="R19" s="74">
        <f t="shared" si="14"/>
        <v>0</v>
      </c>
      <c r="S19" s="74">
        <f t="shared" si="15"/>
        <v>0</v>
      </c>
      <c r="T19" s="74">
        <f t="shared" si="16"/>
        <v>0</v>
      </c>
      <c r="U19" s="74">
        <f t="shared" si="17"/>
        <v>-216</v>
      </c>
      <c r="V19" s="74">
        <f t="shared" si="12"/>
        <v>0</v>
      </c>
    </row>
    <row r="20" spans="2:22" ht="17.25" thickTop="1" thickBot="1" x14ac:dyDescent="0.3">
      <c r="B20" s="75" t="s">
        <v>95</v>
      </c>
      <c r="C20" s="70">
        <v>126576</v>
      </c>
      <c r="D20" s="70">
        <v>55584</v>
      </c>
      <c r="E20" s="70">
        <v>23540</v>
      </c>
      <c r="F20" s="70">
        <v>15666</v>
      </c>
      <c r="G20" s="70">
        <v>-3</v>
      </c>
      <c r="H20" s="70">
        <f t="shared" si="10"/>
        <v>221363</v>
      </c>
      <c r="J20" s="70">
        <v>99966</v>
      </c>
      <c r="K20" s="70">
        <v>43947</v>
      </c>
      <c r="L20" s="70">
        <v>18750</v>
      </c>
      <c r="M20" s="70">
        <v>10067</v>
      </c>
      <c r="N20" s="70">
        <v>-1</v>
      </c>
      <c r="O20" s="70">
        <f t="shared" si="11"/>
        <v>172729</v>
      </c>
      <c r="Q20" s="70">
        <f t="shared" si="13"/>
        <v>26610</v>
      </c>
      <c r="R20" s="70">
        <f t="shared" si="14"/>
        <v>11637</v>
      </c>
      <c r="S20" s="70">
        <f t="shared" si="15"/>
        <v>4790</v>
      </c>
      <c r="T20" s="70">
        <f t="shared" si="16"/>
        <v>5599</v>
      </c>
      <c r="U20" s="70">
        <f t="shared" si="17"/>
        <v>-2</v>
      </c>
      <c r="V20" s="70">
        <f t="shared" si="12"/>
        <v>48634</v>
      </c>
    </row>
    <row r="21" spans="2:22" ht="17.25" thickTop="1" thickBot="1" x14ac:dyDescent="0.3">
      <c r="B21" s="75" t="s">
        <v>37</v>
      </c>
      <c r="C21" s="70">
        <v>122821</v>
      </c>
      <c r="D21" s="70">
        <v>46937</v>
      </c>
      <c r="E21" s="70">
        <v>16550</v>
      </c>
      <c r="F21" s="70">
        <v>6776</v>
      </c>
      <c r="G21" s="70">
        <v>-3</v>
      </c>
      <c r="H21" s="70">
        <f t="shared" si="10"/>
        <v>193081</v>
      </c>
      <c r="J21" s="70">
        <v>98070</v>
      </c>
      <c r="K21" s="70">
        <v>39351</v>
      </c>
      <c r="L21" s="70">
        <v>15169</v>
      </c>
      <c r="M21" s="70">
        <v>5179</v>
      </c>
      <c r="N21" s="70">
        <v>-1</v>
      </c>
      <c r="O21" s="70">
        <f t="shared" si="11"/>
        <v>157768</v>
      </c>
      <c r="Q21" s="70">
        <f t="shared" si="13"/>
        <v>24751</v>
      </c>
      <c r="R21" s="70">
        <f t="shared" si="14"/>
        <v>7586</v>
      </c>
      <c r="S21" s="70">
        <f t="shared" si="15"/>
        <v>1381</v>
      </c>
      <c r="T21" s="70">
        <f t="shared" si="16"/>
        <v>1597</v>
      </c>
      <c r="U21" s="70">
        <f t="shared" si="17"/>
        <v>-2</v>
      </c>
      <c r="V21" s="70">
        <f t="shared" si="12"/>
        <v>35313</v>
      </c>
    </row>
    <row r="22" spans="2:22" ht="17.25" thickTop="1" thickBot="1" x14ac:dyDescent="0.3">
      <c r="B22" s="78" t="s">
        <v>13</v>
      </c>
      <c r="C22" s="74">
        <v>-62605</v>
      </c>
      <c r="D22" s="74">
        <v>-12660</v>
      </c>
      <c r="E22" s="74">
        <v>-6311</v>
      </c>
      <c r="F22" s="74">
        <v>-740</v>
      </c>
      <c r="G22" s="26">
        <v>0</v>
      </c>
      <c r="H22" s="74">
        <f t="shared" si="10"/>
        <v>-82316</v>
      </c>
      <c r="J22" s="74">
        <v>-30770</v>
      </c>
      <c r="K22" s="74">
        <v>-6086</v>
      </c>
      <c r="L22" s="74">
        <v>-3163</v>
      </c>
      <c r="M22" s="74">
        <v>-384</v>
      </c>
      <c r="N22" s="74">
        <v>0</v>
      </c>
      <c r="O22" s="74">
        <f t="shared" si="11"/>
        <v>-40403</v>
      </c>
      <c r="Q22" s="74">
        <f t="shared" si="13"/>
        <v>-31835</v>
      </c>
      <c r="R22" s="74">
        <f t="shared" si="14"/>
        <v>-6574</v>
      </c>
      <c r="S22" s="74">
        <f t="shared" si="15"/>
        <v>-3148</v>
      </c>
      <c r="T22" s="74">
        <f t="shared" si="16"/>
        <v>-356</v>
      </c>
      <c r="U22" s="74">
        <f t="shared" si="17"/>
        <v>0</v>
      </c>
      <c r="V22" s="74">
        <f t="shared" si="12"/>
        <v>-41913</v>
      </c>
    </row>
    <row r="23" spans="2:22" ht="17.25" thickTop="1" thickBot="1" x14ac:dyDescent="0.3">
      <c r="B23" s="75" t="s">
        <v>96</v>
      </c>
      <c r="C23" s="70">
        <f>SUM(C21:C22)</f>
        <v>60216</v>
      </c>
      <c r="D23" s="70">
        <f>SUM(D21:D22)</f>
        <v>34277</v>
      </c>
      <c r="E23" s="70">
        <f>SUM(E21:E22)</f>
        <v>10239</v>
      </c>
      <c r="F23" s="70">
        <f>SUM(F21:F22)</f>
        <v>6036</v>
      </c>
      <c r="G23" s="70">
        <f>SUM(G21:G22)</f>
        <v>-3</v>
      </c>
      <c r="H23" s="70">
        <f t="shared" ref="H23" si="18">SUM(H21:H22)</f>
        <v>110765</v>
      </c>
      <c r="J23" s="70">
        <f>SUM(J21:J22)</f>
        <v>67300</v>
      </c>
      <c r="K23" s="70">
        <f>SUM(K21:K22)</f>
        <v>33265</v>
      </c>
      <c r="L23" s="70">
        <f>SUM(L21:L22)</f>
        <v>12006</v>
      </c>
      <c r="M23" s="70">
        <f>SUM(M21:M22)</f>
        <v>4795</v>
      </c>
      <c r="N23" s="70">
        <f>SUM(N21:N22)</f>
        <v>-1</v>
      </c>
      <c r="O23" s="70">
        <f t="shared" ref="O23" si="19">SUM(O21:O22)</f>
        <v>117365</v>
      </c>
      <c r="Q23" s="70">
        <f t="shared" si="13"/>
        <v>-7084</v>
      </c>
      <c r="R23" s="70">
        <f t="shared" si="14"/>
        <v>1012</v>
      </c>
      <c r="S23" s="70">
        <f t="shared" si="15"/>
        <v>-1767</v>
      </c>
      <c r="T23" s="70">
        <f t="shared" si="16"/>
        <v>1241</v>
      </c>
      <c r="U23" s="70">
        <f t="shared" si="17"/>
        <v>-2</v>
      </c>
      <c r="V23" s="70">
        <f t="shared" ref="V23" si="20">SUM(V21:V22)</f>
        <v>-6600</v>
      </c>
    </row>
    <row r="24" spans="2:22" ht="17.25" thickTop="1" thickBot="1" x14ac:dyDescent="0.3">
      <c r="B24" s="78" t="s">
        <v>99</v>
      </c>
      <c r="C24" s="143">
        <v>63228</v>
      </c>
      <c r="D24" s="143">
        <v>23431</v>
      </c>
      <c r="E24" s="143">
        <v>2498</v>
      </c>
      <c r="F24" s="143">
        <v>4387</v>
      </c>
      <c r="G24" s="143">
        <v>0</v>
      </c>
      <c r="H24" s="74">
        <f t="shared" ref="H24" si="21">SUM(C24:G24)</f>
        <v>93544</v>
      </c>
      <c r="J24" s="74">
        <f t="shared" ref="J24" si="22">C24-Q24</f>
        <v>32860</v>
      </c>
      <c r="K24" s="74">
        <f t="shared" ref="K24" si="23">D24-R24</f>
        <v>13305</v>
      </c>
      <c r="L24" s="74">
        <f t="shared" ref="L24" si="24">E24-S24</f>
        <v>2367</v>
      </c>
      <c r="M24" s="74">
        <f t="shared" ref="M24" si="25">F24-T24</f>
        <v>4266</v>
      </c>
      <c r="N24" s="74">
        <f t="shared" ref="N24" si="26">G24-U24</f>
        <v>0</v>
      </c>
      <c r="O24" s="74">
        <f t="shared" ref="O24" si="27">SUM(J24:N24)</f>
        <v>52798</v>
      </c>
      <c r="Q24" s="143">
        <v>30368</v>
      </c>
      <c r="R24" s="143">
        <v>10126</v>
      </c>
      <c r="S24" s="143">
        <v>131</v>
      </c>
      <c r="T24" s="143">
        <v>121</v>
      </c>
      <c r="U24" s="143">
        <v>0</v>
      </c>
      <c r="V24" s="74">
        <f t="shared" ref="V24" si="28">SUM(Q24:U24)</f>
        <v>40746</v>
      </c>
    </row>
    <row r="25" spans="2:22" ht="16.5" thickTop="1" x14ac:dyDescent="0.25"/>
  </sheetData>
  <mergeCells count="20">
    <mergeCell ref="B4:B5"/>
    <mergeCell ref="B15:B16"/>
    <mergeCell ref="C4:F4"/>
    <mergeCell ref="G4:G5"/>
    <mergeCell ref="H4:H5"/>
    <mergeCell ref="C15:F15"/>
    <mergeCell ref="G15:G16"/>
    <mergeCell ref="H15:H16"/>
    <mergeCell ref="J4:M4"/>
    <mergeCell ref="N4:N5"/>
    <mergeCell ref="O4:O5"/>
    <mergeCell ref="J15:M15"/>
    <mergeCell ref="N15:N16"/>
    <mergeCell ref="O15:O16"/>
    <mergeCell ref="Q4:T4"/>
    <mergeCell ref="U4:U5"/>
    <mergeCell ref="V4:V5"/>
    <mergeCell ref="Q15:T15"/>
    <mergeCell ref="U15:U16"/>
    <mergeCell ref="V15:V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32"/>
  <sheetViews>
    <sheetView zoomScaleNormal="100" workbookViewId="0">
      <selection activeCell="B3" sqref="B3"/>
    </sheetView>
  </sheetViews>
  <sheetFormatPr defaultColWidth="10.875" defaultRowHeight="12" outlineLevelCol="1" x14ac:dyDescent="0.2"/>
  <cols>
    <col min="1" max="1" width="5" style="28" customWidth="1"/>
    <col min="2" max="2" width="55.25" style="23" customWidth="1"/>
    <col min="3" max="5" width="15.125" style="28" customWidth="1"/>
    <col min="6" max="6" width="17.125" style="28" customWidth="1"/>
    <col min="7" max="7" width="1.375" style="28" customWidth="1"/>
    <col min="8" max="10" width="15.125" style="28" hidden="1" customWidth="1" outlineLevel="1"/>
    <col min="11" max="11" width="17.125" style="28" hidden="1" customWidth="1" outlineLevel="1"/>
    <col min="12" max="12" width="1.875" style="28" hidden="1" customWidth="1" outlineLevel="1"/>
    <col min="13" max="15" width="15.125" style="28" hidden="1" customWidth="1" outlineLevel="1"/>
    <col min="16" max="16" width="17.125" style="28" hidden="1" customWidth="1" outlineLevel="1"/>
    <col min="17" max="17" width="10.875" style="28" collapsed="1"/>
    <col min="18" max="16384" width="10.875" style="28"/>
  </cols>
  <sheetData>
    <row r="1" spans="1:16" ht="15" x14ac:dyDescent="0.2">
      <c r="A1" s="103" t="s">
        <v>8</v>
      </c>
    </row>
    <row r="2" spans="1:16" x14ac:dyDescent="0.2">
      <c r="A2" s="104"/>
    </row>
    <row r="3" spans="1:16" ht="18.75" thickBot="1" x14ac:dyDescent="0.25">
      <c r="A3" s="104"/>
      <c r="B3" s="15" t="s">
        <v>197</v>
      </c>
    </row>
    <row r="4" spans="1:16" ht="16.5" customHeight="1" thickTop="1" thickBot="1" x14ac:dyDescent="0.25">
      <c r="B4" s="196"/>
      <c r="C4" s="199" t="s">
        <v>89</v>
      </c>
      <c r="D4" s="210"/>
      <c r="E4" s="211" t="s">
        <v>92</v>
      </c>
      <c r="F4" s="213" t="s">
        <v>244</v>
      </c>
      <c r="H4" s="199" t="s">
        <v>89</v>
      </c>
      <c r="I4" s="210"/>
      <c r="J4" s="211" t="s">
        <v>92</v>
      </c>
      <c r="K4" s="213" t="s">
        <v>242</v>
      </c>
      <c r="M4" s="199" t="s">
        <v>89</v>
      </c>
      <c r="N4" s="210"/>
      <c r="O4" s="211" t="s">
        <v>92</v>
      </c>
      <c r="P4" s="213" t="s">
        <v>234</v>
      </c>
    </row>
    <row r="5" spans="1:16" ht="36" customHeight="1" thickTop="1" thickBot="1" x14ac:dyDescent="0.25">
      <c r="B5" s="197"/>
      <c r="C5" s="145" t="s">
        <v>90</v>
      </c>
      <c r="D5" s="145" t="s">
        <v>91</v>
      </c>
      <c r="E5" s="212"/>
      <c r="F5" s="214"/>
      <c r="H5" s="183" t="s">
        <v>90</v>
      </c>
      <c r="I5" s="183" t="s">
        <v>91</v>
      </c>
      <c r="J5" s="212"/>
      <c r="K5" s="214"/>
      <c r="M5" s="183" t="s">
        <v>90</v>
      </c>
      <c r="N5" s="183" t="s">
        <v>91</v>
      </c>
      <c r="O5" s="212"/>
      <c r="P5" s="214"/>
    </row>
    <row r="6" spans="1:16" ht="16.5" customHeight="1" thickTop="1" x14ac:dyDescent="0.2">
      <c r="B6" s="83" t="s">
        <v>191</v>
      </c>
      <c r="C6" s="84">
        <f>SUM(C7:C10)</f>
        <v>514961</v>
      </c>
      <c r="D6" s="84">
        <f>SUM(D7:D10)</f>
        <v>163452</v>
      </c>
      <c r="E6" s="84">
        <f>SUM(E7:E10)</f>
        <v>5639</v>
      </c>
      <c r="F6" s="84">
        <f>SUM(F7:F10)</f>
        <v>684052</v>
      </c>
      <c r="G6" s="105"/>
      <c r="H6" s="84">
        <f>SUM(H7:H10)</f>
        <v>310586</v>
      </c>
      <c r="I6" s="84">
        <f>SUM(I7:I10)</f>
        <v>101512</v>
      </c>
      <c r="J6" s="84">
        <f>SUM(J7:J10)</f>
        <v>2481</v>
      </c>
      <c r="K6" s="84">
        <f>SUM(K7:K10)</f>
        <v>414579</v>
      </c>
      <c r="M6" s="84">
        <f>SUM(M7:M10)</f>
        <v>204375</v>
      </c>
      <c r="N6" s="84">
        <f>SUM(N7:N10)</f>
        <v>61940</v>
      </c>
      <c r="O6" s="84">
        <f>SUM(O7:O10)</f>
        <v>3158</v>
      </c>
      <c r="P6" s="84">
        <f>SUM(P7:P10)</f>
        <v>269473</v>
      </c>
    </row>
    <row r="7" spans="1:16" ht="16.5" customHeight="1" thickBot="1" x14ac:dyDescent="0.25">
      <c r="B7" s="78" t="s">
        <v>192</v>
      </c>
      <c r="C7" s="74">
        <v>348611</v>
      </c>
      <c r="D7" s="74">
        <v>128674</v>
      </c>
      <c r="E7" s="74">
        <v>0</v>
      </c>
      <c r="F7" s="74">
        <f t="shared" ref="F7:F10" si="0">SUM(C7:E7)</f>
        <v>477285</v>
      </c>
      <c r="G7" s="105"/>
      <c r="H7" s="74">
        <v>217303</v>
      </c>
      <c r="I7" s="74">
        <v>81682</v>
      </c>
      <c r="J7" s="74">
        <v>0</v>
      </c>
      <c r="K7" s="74">
        <f t="shared" ref="K7:K10" si="1">SUM(H7:J7)</f>
        <v>298985</v>
      </c>
      <c r="M7" s="74">
        <f>+C7-H7</f>
        <v>131308</v>
      </c>
      <c r="N7" s="74">
        <f>+D7-I7</f>
        <v>46992</v>
      </c>
      <c r="O7" s="74">
        <f>+E7-J7</f>
        <v>0</v>
      </c>
      <c r="P7" s="74">
        <f t="shared" ref="P7:P10" si="2">SUM(M7:O7)</f>
        <v>178300</v>
      </c>
    </row>
    <row r="8" spans="1:16" ht="16.5" customHeight="1" thickTop="1" thickBot="1" x14ac:dyDescent="0.25">
      <c r="B8" s="87" t="s">
        <v>193</v>
      </c>
      <c r="C8" s="74">
        <v>144751</v>
      </c>
      <c r="D8" s="74">
        <v>29648</v>
      </c>
      <c r="E8" s="74">
        <v>0</v>
      </c>
      <c r="F8" s="74">
        <f t="shared" si="0"/>
        <v>174399</v>
      </c>
      <c r="G8" s="105"/>
      <c r="H8" s="74">
        <v>81988</v>
      </c>
      <c r="I8" s="74">
        <v>16951</v>
      </c>
      <c r="J8" s="74">
        <v>0</v>
      </c>
      <c r="K8" s="74">
        <f t="shared" si="1"/>
        <v>98939</v>
      </c>
      <c r="M8" s="74">
        <f t="shared" ref="M8:O10" si="3">+C8-H8</f>
        <v>62763</v>
      </c>
      <c r="N8" s="74">
        <f t="shared" si="3"/>
        <v>12697</v>
      </c>
      <c r="O8" s="74">
        <f t="shared" si="3"/>
        <v>0</v>
      </c>
      <c r="P8" s="74">
        <f t="shared" si="2"/>
        <v>75460</v>
      </c>
    </row>
    <row r="9" spans="1:16" ht="16.5" hidden="1" customHeight="1" thickTop="1" thickBot="1" x14ac:dyDescent="0.25">
      <c r="B9" s="87" t="s">
        <v>194</v>
      </c>
      <c r="C9" s="74">
        <v>0</v>
      </c>
      <c r="D9" s="74">
        <v>0</v>
      </c>
      <c r="E9" s="74">
        <v>0</v>
      </c>
      <c r="F9" s="74">
        <f t="shared" si="0"/>
        <v>0</v>
      </c>
      <c r="G9" s="105"/>
      <c r="H9" s="74">
        <v>0</v>
      </c>
      <c r="I9" s="74">
        <v>0</v>
      </c>
      <c r="J9" s="74">
        <v>0</v>
      </c>
      <c r="K9" s="74">
        <f t="shared" si="1"/>
        <v>0</v>
      </c>
      <c r="M9" s="74">
        <f t="shared" si="3"/>
        <v>0</v>
      </c>
      <c r="N9" s="74">
        <f t="shared" si="3"/>
        <v>0</v>
      </c>
      <c r="O9" s="74">
        <f t="shared" si="3"/>
        <v>0</v>
      </c>
      <c r="P9" s="74">
        <f t="shared" si="2"/>
        <v>0</v>
      </c>
    </row>
    <row r="10" spans="1:16" ht="16.5" customHeight="1" thickTop="1" thickBot="1" x14ac:dyDescent="0.25">
      <c r="B10" s="87" t="s">
        <v>195</v>
      </c>
      <c r="C10" s="74">
        <v>21599</v>
      </c>
      <c r="D10" s="74">
        <v>5130</v>
      </c>
      <c r="E10" s="74">
        <v>5639</v>
      </c>
      <c r="F10" s="74">
        <f t="shared" si="0"/>
        <v>32368</v>
      </c>
      <c r="G10" s="105"/>
      <c r="H10" s="74">
        <v>11295</v>
      </c>
      <c r="I10" s="74">
        <v>2879</v>
      </c>
      <c r="J10" s="74">
        <v>2481</v>
      </c>
      <c r="K10" s="74">
        <f t="shared" si="1"/>
        <v>16655</v>
      </c>
      <c r="M10" s="74">
        <f t="shared" si="3"/>
        <v>10304</v>
      </c>
      <c r="N10" s="74">
        <f t="shared" si="3"/>
        <v>2251</v>
      </c>
      <c r="O10" s="74">
        <f t="shared" si="3"/>
        <v>3158</v>
      </c>
      <c r="P10" s="74">
        <f t="shared" si="2"/>
        <v>15713</v>
      </c>
    </row>
    <row r="11" spans="1:16" ht="16.5" customHeight="1" thickTop="1" x14ac:dyDescent="0.2">
      <c r="B11" s="83" t="s">
        <v>196</v>
      </c>
      <c r="C11" s="84">
        <f>SUM(C12:C15)</f>
        <v>514961</v>
      </c>
      <c r="D11" s="84">
        <f>SUM(D12:D15)</f>
        <v>163452</v>
      </c>
      <c r="E11" s="84">
        <f>SUM(E12:E15)</f>
        <v>5639</v>
      </c>
      <c r="F11" s="84">
        <f>SUM(F12:F15)</f>
        <v>684052</v>
      </c>
      <c r="G11" s="105"/>
      <c r="H11" s="84">
        <f>SUM(H12:H15)</f>
        <v>310586</v>
      </c>
      <c r="I11" s="84">
        <f>SUM(I12:I15)</f>
        <v>101512</v>
      </c>
      <c r="J11" s="84">
        <f>SUM(J12:J15)</f>
        <v>2481</v>
      </c>
      <c r="K11" s="84">
        <f>SUM(K12:K15)</f>
        <v>414579</v>
      </c>
      <c r="M11" s="84">
        <f>SUM(M12:M15)</f>
        <v>204375</v>
      </c>
      <c r="N11" s="84">
        <f>SUM(N12:N15)</f>
        <v>61940</v>
      </c>
      <c r="O11" s="84">
        <f>SUM(O12:O15)</f>
        <v>3158</v>
      </c>
      <c r="P11" s="84">
        <f>SUM(P12:P15)</f>
        <v>269473</v>
      </c>
    </row>
    <row r="12" spans="1:16" ht="16.5" customHeight="1" thickBot="1" x14ac:dyDescent="0.25">
      <c r="B12" s="87" t="s">
        <v>100</v>
      </c>
      <c r="C12" s="74">
        <v>345498</v>
      </c>
      <c r="D12" s="74">
        <v>96459</v>
      </c>
      <c r="E12" s="74">
        <v>4339</v>
      </c>
      <c r="F12" s="74">
        <f t="shared" ref="F12:F15" si="4">SUM(C12:E12)</f>
        <v>446296</v>
      </c>
      <c r="G12" s="105"/>
      <c r="H12" s="74">
        <v>203710</v>
      </c>
      <c r="I12" s="74">
        <v>57432</v>
      </c>
      <c r="J12" s="74">
        <v>1819</v>
      </c>
      <c r="K12" s="74">
        <f t="shared" ref="K12:K15" si="5">SUM(H12:J12)</f>
        <v>262961</v>
      </c>
      <c r="M12" s="74">
        <f t="shared" ref="M12:M15" si="6">+C12-H12</f>
        <v>141788</v>
      </c>
      <c r="N12" s="74">
        <f t="shared" ref="N12:N15" si="7">+D12-I12</f>
        <v>39027</v>
      </c>
      <c r="O12" s="74">
        <f t="shared" ref="O12:O15" si="8">+E12-J12</f>
        <v>2520</v>
      </c>
      <c r="P12" s="74">
        <f t="shared" ref="P12:P15" si="9">SUM(M12:O12)</f>
        <v>183335</v>
      </c>
    </row>
    <row r="13" spans="1:16" ht="16.5" customHeight="1" thickTop="1" thickBot="1" x14ac:dyDescent="0.25">
      <c r="B13" s="87" t="s">
        <v>101</v>
      </c>
      <c r="C13" s="74">
        <v>99934</v>
      </c>
      <c r="D13" s="74">
        <v>30097</v>
      </c>
      <c r="E13" s="74">
        <v>1098</v>
      </c>
      <c r="F13" s="74">
        <f t="shared" si="4"/>
        <v>131129</v>
      </c>
      <c r="G13" s="105"/>
      <c r="H13" s="74">
        <v>65030</v>
      </c>
      <c r="I13" s="74">
        <v>19052</v>
      </c>
      <c r="J13" s="74">
        <v>548</v>
      </c>
      <c r="K13" s="74">
        <f t="shared" si="5"/>
        <v>84630</v>
      </c>
      <c r="M13" s="74">
        <f t="shared" si="6"/>
        <v>34904</v>
      </c>
      <c r="N13" s="74">
        <f t="shared" si="7"/>
        <v>11045</v>
      </c>
      <c r="O13" s="74">
        <f t="shared" si="8"/>
        <v>550</v>
      </c>
      <c r="P13" s="74">
        <f t="shared" si="9"/>
        <v>46499</v>
      </c>
    </row>
    <row r="14" spans="1:16" ht="16.5" customHeight="1" thickTop="1" thickBot="1" x14ac:dyDescent="0.25">
      <c r="B14" s="87" t="s">
        <v>102</v>
      </c>
      <c r="C14" s="74">
        <v>28589</v>
      </c>
      <c r="D14" s="74">
        <v>27475</v>
      </c>
      <c r="E14" s="74">
        <v>168</v>
      </c>
      <c r="F14" s="74">
        <f t="shared" si="4"/>
        <v>56232</v>
      </c>
      <c r="G14" s="105"/>
      <c r="H14" s="74">
        <v>17109</v>
      </c>
      <c r="I14" s="74">
        <v>18910</v>
      </c>
      <c r="J14" s="74">
        <v>83</v>
      </c>
      <c r="K14" s="74">
        <f t="shared" si="5"/>
        <v>36102</v>
      </c>
      <c r="M14" s="74">
        <f t="shared" si="6"/>
        <v>11480</v>
      </c>
      <c r="N14" s="74">
        <f t="shared" si="7"/>
        <v>8565</v>
      </c>
      <c r="O14" s="74">
        <f t="shared" si="8"/>
        <v>85</v>
      </c>
      <c r="P14" s="74">
        <f t="shared" si="9"/>
        <v>20130</v>
      </c>
    </row>
    <row r="15" spans="1:16" ht="16.5" customHeight="1" thickTop="1" thickBot="1" x14ac:dyDescent="0.25">
      <c r="B15" s="87" t="s">
        <v>103</v>
      </c>
      <c r="C15" s="74">
        <v>40940</v>
      </c>
      <c r="D15" s="74">
        <v>9421</v>
      </c>
      <c r="E15" s="74">
        <v>34</v>
      </c>
      <c r="F15" s="74">
        <f t="shared" si="4"/>
        <v>50395</v>
      </c>
      <c r="G15" s="105"/>
      <c r="H15" s="74">
        <v>24737</v>
      </c>
      <c r="I15" s="74">
        <v>6118</v>
      </c>
      <c r="J15" s="74">
        <v>31</v>
      </c>
      <c r="K15" s="74">
        <f t="shared" si="5"/>
        <v>30886</v>
      </c>
      <c r="M15" s="74">
        <f t="shared" si="6"/>
        <v>16203</v>
      </c>
      <c r="N15" s="74">
        <f t="shared" si="7"/>
        <v>3303</v>
      </c>
      <c r="O15" s="74">
        <f t="shared" si="8"/>
        <v>3</v>
      </c>
      <c r="P15" s="74">
        <f t="shared" si="9"/>
        <v>19509</v>
      </c>
    </row>
    <row r="16" spans="1:16" ht="16.5" customHeight="1" thickTop="1" x14ac:dyDescent="0.2">
      <c r="B16" s="87"/>
      <c r="C16" s="142"/>
      <c r="D16" s="142"/>
      <c r="E16" s="142"/>
      <c r="F16" s="142"/>
      <c r="G16" s="105"/>
      <c r="H16" s="142"/>
      <c r="I16" s="142"/>
      <c r="J16" s="142"/>
      <c r="K16" s="142"/>
      <c r="M16" s="142"/>
      <c r="N16" s="142"/>
      <c r="O16" s="142"/>
      <c r="P16" s="142"/>
    </row>
    <row r="17" spans="2:16" x14ac:dyDescent="0.2">
      <c r="B17" s="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2:16" ht="12.75" thickBot="1" x14ac:dyDescent="0.25">
      <c r="B18" s="87"/>
    </row>
    <row r="19" spans="2:16" ht="17.100000000000001" customHeight="1" thickTop="1" thickBot="1" x14ac:dyDescent="0.25">
      <c r="B19" s="196"/>
      <c r="C19" s="199" t="s">
        <v>89</v>
      </c>
      <c r="D19" s="210"/>
      <c r="E19" s="211" t="s">
        <v>92</v>
      </c>
      <c r="F19" s="213" t="s">
        <v>245</v>
      </c>
      <c r="H19" s="199" t="s">
        <v>89</v>
      </c>
      <c r="I19" s="210"/>
      <c r="J19" s="211" t="s">
        <v>92</v>
      </c>
      <c r="K19" s="213" t="s">
        <v>243</v>
      </c>
      <c r="M19" s="199" t="s">
        <v>89</v>
      </c>
      <c r="N19" s="210"/>
      <c r="O19" s="211" t="s">
        <v>92</v>
      </c>
      <c r="P19" s="213" t="s">
        <v>186</v>
      </c>
    </row>
    <row r="20" spans="2:16" ht="38.25" customHeight="1" thickTop="1" thickBot="1" x14ac:dyDescent="0.25">
      <c r="B20" s="197"/>
      <c r="C20" s="145" t="s">
        <v>90</v>
      </c>
      <c r="D20" s="145" t="s">
        <v>91</v>
      </c>
      <c r="E20" s="212"/>
      <c r="F20" s="214"/>
      <c r="H20" s="183" t="s">
        <v>90</v>
      </c>
      <c r="I20" s="183" t="s">
        <v>91</v>
      </c>
      <c r="J20" s="212"/>
      <c r="K20" s="214"/>
      <c r="M20" s="183" t="s">
        <v>90</v>
      </c>
      <c r="N20" s="183" t="s">
        <v>91</v>
      </c>
      <c r="O20" s="212"/>
      <c r="P20" s="214"/>
    </row>
    <row r="21" spans="2:16" ht="16.5" customHeight="1" thickTop="1" x14ac:dyDescent="0.2">
      <c r="B21" s="83" t="s">
        <v>191</v>
      </c>
      <c r="C21" s="84">
        <f>SUM(C22:C25)</f>
        <v>519938</v>
      </c>
      <c r="D21" s="84">
        <f>SUM(D22:D25)</f>
        <v>149558</v>
      </c>
      <c r="E21" s="84">
        <f>SUM(E22:E25)</f>
        <v>6374</v>
      </c>
      <c r="F21" s="84">
        <f>SUM(F22:F25)</f>
        <v>675870</v>
      </c>
      <c r="G21" s="105"/>
      <c r="H21" s="84">
        <f>SUM(H22:H25)</f>
        <v>314555</v>
      </c>
      <c r="I21" s="84">
        <f>SUM(I22:I25)</f>
        <v>92069</v>
      </c>
      <c r="J21" s="84">
        <f>SUM(J22:J25)</f>
        <v>3580</v>
      </c>
      <c r="K21" s="84">
        <f>SUM(K22:K25)</f>
        <v>410204</v>
      </c>
      <c r="M21" s="84">
        <f>SUM(M22:M25)</f>
        <v>205383</v>
      </c>
      <c r="N21" s="84">
        <f>SUM(N22:N25)</f>
        <v>57489</v>
      </c>
      <c r="O21" s="84">
        <f>SUM(O22:O25)</f>
        <v>2794</v>
      </c>
      <c r="P21" s="84">
        <f>SUM(P22:P25)</f>
        <v>265666</v>
      </c>
    </row>
    <row r="22" spans="2:16" ht="16.5" customHeight="1" thickBot="1" x14ac:dyDescent="0.25">
      <c r="B22" s="78" t="s">
        <v>192</v>
      </c>
      <c r="C22" s="74">
        <v>354476</v>
      </c>
      <c r="D22" s="74">
        <v>118024</v>
      </c>
      <c r="E22" s="74">
        <v>0</v>
      </c>
      <c r="F22" s="74">
        <f t="shared" ref="F22:F25" si="10">SUM(C22:E22)</f>
        <v>472500</v>
      </c>
      <c r="G22" s="105"/>
      <c r="H22" s="74">
        <v>220366</v>
      </c>
      <c r="I22" s="74">
        <v>74231</v>
      </c>
      <c r="J22" s="74">
        <v>0</v>
      </c>
      <c r="K22" s="74">
        <f t="shared" ref="K22:K25" si="11">SUM(H22:J22)</f>
        <v>294597</v>
      </c>
      <c r="M22" s="74">
        <f t="shared" ref="M22:M25" si="12">+C22-H22</f>
        <v>134110</v>
      </c>
      <c r="N22" s="74">
        <f t="shared" ref="N22:N25" si="13">+D22-I22</f>
        <v>43793</v>
      </c>
      <c r="O22" s="74">
        <f t="shared" ref="O22:O25" si="14">+E22-J22</f>
        <v>0</v>
      </c>
      <c r="P22" s="74">
        <f t="shared" ref="P22:P25" si="15">SUM(M22:O22)</f>
        <v>177903</v>
      </c>
    </row>
    <row r="23" spans="2:16" ht="16.5" customHeight="1" thickTop="1" thickBot="1" x14ac:dyDescent="0.25">
      <c r="B23" s="87" t="s">
        <v>193</v>
      </c>
      <c r="C23" s="142">
        <v>146726</v>
      </c>
      <c r="D23" s="142">
        <v>26810</v>
      </c>
      <c r="E23" s="142">
        <v>0</v>
      </c>
      <c r="F23" s="74">
        <f t="shared" si="10"/>
        <v>173536</v>
      </c>
      <c r="G23" s="105"/>
      <c r="H23" s="142">
        <v>84324</v>
      </c>
      <c r="I23" s="142">
        <v>15178</v>
      </c>
      <c r="J23" s="142">
        <v>0</v>
      </c>
      <c r="K23" s="74">
        <f t="shared" si="11"/>
        <v>99502</v>
      </c>
      <c r="M23" s="74">
        <f t="shared" si="12"/>
        <v>62402</v>
      </c>
      <c r="N23" s="74">
        <f t="shared" si="13"/>
        <v>11632</v>
      </c>
      <c r="O23" s="74">
        <f t="shared" si="14"/>
        <v>0</v>
      </c>
      <c r="P23" s="74">
        <f t="shared" si="15"/>
        <v>74034</v>
      </c>
    </row>
    <row r="24" spans="2:16" ht="16.5" hidden="1" customHeight="1" thickTop="1" thickBot="1" x14ac:dyDescent="0.25">
      <c r="B24" s="87" t="s">
        <v>194</v>
      </c>
      <c r="C24" s="142">
        <v>0</v>
      </c>
      <c r="D24" s="142">
        <v>0</v>
      </c>
      <c r="E24" s="142">
        <v>0</v>
      </c>
      <c r="F24" s="74">
        <f t="shared" si="10"/>
        <v>0</v>
      </c>
      <c r="G24" s="105"/>
      <c r="H24" s="142">
        <v>0</v>
      </c>
      <c r="I24" s="142">
        <v>0</v>
      </c>
      <c r="J24" s="142">
        <v>0</v>
      </c>
      <c r="K24" s="74">
        <f t="shared" si="11"/>
        <v>0</v>
      </c>
      <c r="M24" s="74">
        <f t="shared" si="12"/>
        <v>0</v>
      </c>
      <c r="N24" s="74">
        <f t="shared" si="13"/>
        <v>0</v>
      </c>
      <c r="O24" s="74">
        <f t="shared" si="14"/>
        <v>0</v>
      </c>
      <c r="P24" s="74">
        <f t="shared" si="15"/>
        <v>0</v>
      </c>
    </row>
    <row r="25" spans="2:16" ht="16.5" customHeight="1" thickTop="1" thickBot="1" x14ac:dyDescent="0.25">
      <c r="B25" s="87" t="s">
        <v>195</v>
      </c>
      <c r="C25" s="142">
        <v>18736</v>
      </c>
      <c r="D25" s="142">
        <v>4724</v>
      </c>
      <c r="E25" s="142">
        <v>6374</v>
      </c>
      <c r="F25" s="74">
        <f t="shared" si="10"/>
        <v>29834</v>
      </c>
      <c r="G25" s="105"/>
      <c r="H25" s="142">
        <v>9865</v>
      </c>
      <c r="I25" s="142">
        <v>2660</v>
      </c>
      <c r="J25" s="142">
        <v>3580</v>
      </c>
      <c r="K25" s="74">
        <f t="shared" si="11"/>
        <v>16105</v>
      </c>
      <c r="M25" s="74">
        <f t="shared" si="12"/>
        <v>8871</v>
      </c>
      <c r="N25" s="74">
        <f t="shared" si="13"/>
        <v>2064</v>
      </c>
      <c r="O25" s="74">
        <f t="shared" si="14"/>
        <v>2794</v>
      </c>
      <c r="P25" s="74">
        <f t="shared" si="15"/>
        <v>13729</v>
      </c>
    </row>
    <row r="26" spans="2:16" ht="16.5" customHeight="1" thickTop="1" x14ac:dyDescent="0.2">
      <c r="B26" s="83" t="s">
        <v>196</v>
      </c>
      <c r="C26" s="84">
        <f>SUM(C27:C30)</f>
        <v>519938</v>
      </c>
      <c r="D26" s="84">
        <f>SUM(D27:D30)</f>
        <v>149558</v>
      </c>
      <c r="E26" s="84">
        <f>SUM(E27:E30)</f>
        <v>6374</v>
      </c>
      <c r="F26" s="84">
        <f>SUM(F27:F30)</f>
        <v>675870</v>
      </c>
      <c r="G26" s="105"/>
      <c r="H26" s="84">
        <f>SUM(H27:H30)</f>
        <v>314555</v>
      </c>
      <c r="I26" s="84">
        <f>SUM(I27:I30)</f>
        <v>92069</v>
      </c>
      <c r="J26" s="84">
        <f>SUM(J27:J30)</f>
        <v>3580</v>
      </c>
      <c r="K26" s="84">
        <f>SUM(K27:K30)</f>
        <v>410204</v>
      </c>
      <c r="M26" s="84">
        <f>SUM(M27:M30)</f>
        <v>205383</v>
      </c>
      <c r="N26" s="84">
        <f>SUM(N27:N30)</f>
        <v>57489</v>
      </c>
      <c r="O26" s="84">
        <f>SUM(O27:O30)</f>
        <v>2794</v>
      </c>
      <c r="P26" s="84">
        <f>SUM(P27:P30)</f>
        <v>265666</v>
      </c>
    </row>
    <row r="27" spans="2:16" ht="16.5" customHeight="1" thickBot="1" x14ac:dyDescent="0.25">
      <c r="B27" s="87" t="s">
        <v>100</v>
      </c>
      <c r="C27" s="142">
        <v>330043</v>
      </c>
      <c r="D27" s="142">
        <v>88831</v>
      </c>
      <c r="E27" s="142">
        <v>4073</v>
      </c>
      <c r="F27" s="74">
        <f t="shared" ref="F27:F30" si="16">SUM(C27:E27)</f>
        <v>422947</v>
      </c>
      <c r="G27" s="105"/>
      <c r="H27" s="142">
        <v>199185</v>
      </c>
      <c r="I27" s="142">
        <v>52565</v>
      </c>
      <c r="J27" s="142">
        <v>2205</v>
      </c>
      <c r="K27" s="74">
        <f t="shared" ref="K27:K30" si="17">SUM(H27:J27)</f>
        <v>253955</v>
      </c>
      <c r="M27" s="74">
        <f t="shared" ref="M27:M30" si="18">+C27-H27</f>
        <v>130858</v>
      </c>
      <c r="N27" s="74">
        <f t="shared" ref="N27:N30" si="19">+D27-I27</f>
        <v>36266</v>
      </c>
      <c r="O27" s="74">
        <f t="shared" ref="O27:O30" si="20">+E27-J27</f>
        <v>1868</v>
      </c>
      <c r="P27" s="74">
        <f t="shared" ref="P27:P30" si="21">SUM(M27:O27)</f>
        <v>168992</v>
      </c>
    </row>
    <row r="28" spans="2:16" ht="16.5" customHeight="1" thickTop="1" thickBot="1" x14ac:dyDescent="0.25">
      <c r="B28" s="87" t="s">
        <v>101</v>
      </c>
      <c r="C28" s="142">
        <v>126661</v>
      </c>
      <c r="D28" s="142">
        <v>27406</v>
      </c>
      <c r="E28" s="142">
        <v>960</v>
      </c>
      <c r="F28" s="74">
        <f t="shared" si="16"/>
        <v>155027</v>
      </c>
      <c r="G28" s="105"/>
      <c r="H28" s="142">
        <v>78078</v>
      </c>
      <c r="I28" s="142">
        <v>17363</v>
      </c>
      <c r="J28" s="142">
        <v>559</v>
      </c>
      <c r="K28" s="74">
        <f t="shared" si="17"/>
        <v>96000</v>
      </c>
      <c r="M28" s="74">
        <f t="shared" si="18"/>
        <v>48583</v>
      </c>
      <c r="N28" s="74">
        <f t="shared" si="19"/>
        <v>10043</v>
      </c>
      <c r="O28" s="74">
        <f t="shared" si="20"/>
        <v>401</v>
      </c>
      <c r="P28" s="74">
        <f t="shared" si="21"/>
        <v>59027</v>
      </c>
    </row>
    <row r="29" spans="2:16" ht="16.5" customHeight="1" thickTop="1" thickBot="1" x14ac:dyDescent="0.25">
      <c r="B29" s="87" t="s">
        <v>102</v>
      </c>
      <c r="C29" s="142">
        <v>27200</v>
      </c>
      <c r="D29" s="142">
        <v>29155</v>
      </c>
      <c r="E29" s="142">
        <v>162</v>
      </c>
      <c r="F29" s="74">
        <f t="shared" si="16"/>
        <v>56517</v>
      </c>
      <c r="G29" s="105"/>
      <c r="H29" s="142">
        <v>16541</v>
      </c>
      <c r="I29" s="142">
        <v>19686</v>
      </c>
      <c r="J29" s="142">
        <v>82</v>
      </c>
      <c r="K29" s="74">
        <f t="shared" si="17"/>
        <v>36309</v>
      </c>
      <c r="M29" s="74">
        <f t="shared" si="18"/>
        <v>10659</v>
      </c>
      <c r="N29" s="74">
        <f t="shared" si="19"/>
        <v>9469</v>
      </c>
      <c r="O29" s="74">
        <f t="shared" si="20"/>
        <v>80</v>
      </c>
      <c r="P29" s="74">
        <f t="shared" si="21"/>
        <v>20208</v>
      </c>
    </row>
    <row r="30" spans="2:16" ht="16.5" customHeight="1" thickTop="1" thickBot="1" x14ac:dyDescent="0.25">
      <c r="B30" s="87" t="s">
        <v>103</v>
      </c>
      <c r="C30" s="142">
        <v>36034</v>
      </c>
      <c r="D30" s="142">
        <v>4166</v>
      </c>
      <c r="E30" s="142">
        <v>1179</v>
      </c>
      <c r="F30" s="74">
        <f t="shared" si="16"/>
        <v>41379</v>
      </c>
      <c r="G30" s="105"/>
      <c r="H30" s="142">
        <v>20751</v>
      </c>
      <c r="I30" s="142">
        <v>2455</v>
      </c>
      <c r="J30" s="142">
        <v>734</v>
      </c>
      <c r="K30" s="74">
        <f t="shared" si="17"/>
        <v>23940</v>
      </c>
      <c r="M30" s="74">
        <f t="shared" si="18"/>
        <v>15283</v>
      </c>
      <c r="N30" s="74">
        <f t="shared" si="19"/>
        <v>1711</v>
      </c>
      <c r="O30" s="74">
        <f t="shared" si="20"/>
        <v>445</v>
      </c>
      <c r="P30" s="74">
        <f t="shared" si="21"/>
        <v>17439</v>
      </c>
    </row>
    <row r="31" spans="2:16" ht="12.75" thickTop="1" x14ac:dyDescent="0.2"/>
    <row r="32" spans="2:16" x14ac:dyDescent="0.2"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</row>
  </sheetData>
  <mergeCells count="20">
    <mergeCell ref="M4:N4"/>
    <mergeCell ref="O4:O5"/>
    <mergeCell ref="P4:P5"/>
    <mergeCell ref="M19:N19"/>
    <mergeCell ref="O19:O20"/>
    <mergeCell ref="P19:P20"/>
    <mergeCell ref="H4:I4"/>
    <mergeCell ref="J4:J5"/>
    <mergeCell ref="K4:K5"/>
    <mergeCell ref="H19:I19"/>
    <mergeCell ref="J19:J20"/>
    <mergeCell ref="K19:K20"/>
    <mergeCell ref="B4:B5"/>
    <mergeCell ref="B19:B20"/>
    <mergeCell ref="C4:D4"/>
    <mergeCell ref="E4:E5"/>
    <mergeCell ref="F4:F5"/>
    <mergeCell ref="C19:D19"/>
    <mergeCell ref="E19:E20"/>
    <mergeCell ref="F19:F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19"/>
  <sheetViews>
    <sheetView showGridLines="0" zoomScaleNormal="100" zoomScaleSheetLayoutView="100" workbookViewId="0">
      <pane xSplit="2" topLeftCell="C1" activePane="topRight" state="frozen"/>
      <selection activeCell="D12" sqref="D12"/>
      <selection pane="topRight" activeCell="B4" sqref="B4:B5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4.25" style="2" customWidth="1"/>
    <col min="7" max="9" width="14.875" style="2" hidden="1" customWidth="1" outlineLevel="1"/>
    <col min="10" max="10" width="3.875" style="2" hidden="1" customWidth="1" outlineLevel="1"/>
    <col min="11" max="13" width="14.875" style="2" hidden="1" customWidth="1" outlineLevel="1"/>
    <col min="14" max="14" width="10.875" style="2" collapsed="1"/>
    <col min="15" max="16384" width="10.875" style="2"/>
  </cols>
  <sheetData>
    <row r="1" spans="1:13" ht="15.75" x14ac:dyDescent="0.25">
      <c r="A1" s="9" t="s">
        <v>8</v>
      </c>
    </row>
    <row r="2" spans="1:13" ht="15.75" x14ac:dyDescent="0.25">
      <c r="A2" s="9"/>
    </row>
    <row r="3" spans="1:13" ht="18.75" thickBot="1" x14ac:dyDescent="0.3">
      <c r="A3" s="9"/>
      <c r="B3" s="114" t="s">
        <v>138</v>
      </c>
    </row>
    <row r="4" spans="1:13" s="28" customFormat="1" ht="22.5" customHeight="1" thickTop="1" thickBot="1" x14ac:dyDescent="0.25">
      <c r="B4" s="215"/>
      <c r="C4" s="179" t="s">
        <v>246</v>
      </c>
      <c r="D4" s="179" t="s">
        <v>248</v>
      </c>
      <c r="E4" s="213" t="s">
        <v>164</v>
      </c>
      <c r="G4" s="179" t="s">
        <v>247</v>
      </c>
      <c r="H4" s="179" t="s">
        <v>249</v>
      </c>
      <c r="I4" s="213" t="s">
        <v>164</v>
      </c>
      <c r="K4" s="147" t="s">
        <v>228</v>
      </c>
      <c r="L4" s="147" t="s">
        <v>185</v>
      </c>
      <c r="M4" s="213" t="s">
        <v>164</v>
      </c>
    </row>
    <row r="5" spans="1:13" s="28" customFormat="1" ht="22.5" customHeight="1" thickTop="1" thickBot="1" x14ac:dyDescent="0.25">
      <c r="B5" s="216"/>
      <c r="C5" s="198" t="s">
        <v>165</v>
      </c>
      <c r="D5" s="210"/>
      <c r="E5" s="214"/>
      <c r="G5" s="198" t="s">
        <v>165</v>
      </c>
      <c r="H5" s="210"/>
      <c r="I5" s="214"/>
      <c r="K5" s="198" t="s">
        <v>165</v>
      </c>
      <c r="L5" s="210"/>
      <c r="M5" s="214"/>
    </row>
    <row r="6" spans="1:13" s="28" customFormat="1" ht="16.5" customHeight="1" thickTop="1" thickBot="1" x14ac:dyDescent="0.25">
      <c r="B6" s="24" t="s">
        <v>32</v>
      </c>
      <c r="C6" s="105">
        <v>684052</v>
      </c>
      <c r="D6" s="105">
        <v>675870</v>
      </c>
      <c r="E6" s="50">
        <f>C6/D6-1</f>
        <v>1.2105878349386812E-2</v>
      </c>
      <c r="G6" s="105">
        <v>414579</v>
      </c>
      <c r="H6" s="105">
        <v>410204</v>
      </c>
      <c r="I6" s="50">
        <f>G6/H6-1</f>
        <v>1.0665425008044682E-2</v>
      </c>
      <c r="K6" s="168">
        <f>C6-G6</f>
        <v>269473</v>
      </c>
      <c r="L6" s="168">
        <f>D6-H6</f>
        <v>265666</v>
      </c>
      <c r="M6" s="50">
        <f>K6/L6-1</f>
        <v>1.4330023412856718E-2</v>
      </c>
    </row>
    <row r="7" spans="1:13" s="28" customFormat="1" ht="16.5" customHeight="1" thickTop="1" thickBot="1" x14ac:dyDescent="0.25">
      <c r="B7" s="137" t="s">
        <v>167</v>
      </c>
      <c r="C7" s="141">
        <v>666105.74936999998</v>
      </c>
      <c r="D7" s="141">
        <v>635412.78218880005</v>
      </c>
      <c r="E7" s="138">
        <f>C7/D7-1</f>
        <v>4.8303981351259795E-2</v>
      </c>
      <c r="G7" s="141">
        <v>402846</v>
      </c>
      <c r="H7" s="141">
        <v>389282.36771130003</v>
      </c>
      <c r="I7" s="138">
        <f>G7/H7-1</f>
        <v>3.4842657704854174E-2</v>
      </c>
      <c r="K7" s="169">
        <f t="shared" ref="K7:L14" si="0">C7-G7</f>
        <v>263259.74936999998</v>
      </c>
      <c r="L7" s="169">
        <f t="shared" si="0"/>
        <v>246130.41447750002</v>
      </c>
      <c r="M7" s="138">
        <f>K7/L7-1</f>
        <v>6.9594547788265348E-2</v>
      </c>
    </row>
    <row r="8" spans="1:13" s="28" customFormat="1" ht="16.5" customHeight="1" thickTop="1" thickBot="1" x14ac:dyDescent="0.25">
      <c r="B8" s="25" t="s">
        <v>95</v>
      </c>
      <c r="C8" s="105">
        <v>229271</v>
      </c>
      <c r="D8" s="105">
        <v>221363</v>
      </c>
      <c r="E8" s="50">
        <f t="shared" ref="E8:E9" si="1">C8/D8-1</f>
        <v>3.5724127338353728E-2</v>
      </c>
      <c r="G8" s="105">
        <v>175190</v>
      </c>
      <c r="H8" s="105">
        <v>172729</v>
      </c>
      <c r="I8" s="50">
        <f t="shared" ref="I8:I9" si="2">G8/H8-1</f>
        <v>1.4247752259319402E-2</v>
      </c>
      <c r="K8" s="168">
        <f t="shared" si="0"/>
        <v>54081</v>
      </c>
      <c r="L8" s="168">
        <f t="shared" si="0"/>
        <v>48634</v>
      </c>
      <c r="M8" s="50">
        <f t="shared" ref="M8:M9" si="3">K8/L8-1</f>
        <v>0.11199983550602455</v>
      </c>
    </row>
    <row r="9" spans="1:13" s="28" customFormat="1" ht="16.5" customHeight="1" thickTop="1" thickBot="1" x14ac:dyDescent="0.25">
      <c r="B9" s="25" t="s">
        <v>37</v>
      </c>
      <c r="C9" s="105">
        <v>223312</v>
      </c>
      <c r="D9" s="105">
        <v>193081</v>
      </c>
      <c r="E9" s="50">
        <f t="shared" si="1"/>
        <v>0.1565715943049808</v>
      </c>
      <c r="G9" s="105">
        <v>171831</v>
      </c>
      <c r="H9" s="105">
        <v>157768</v>
      </c>
      <c r="I9" s="50">
        <f t="shared" si="2"/>
        <v>8.9137214137214205E-2</v>
      </c>
      <c r="K9" s="168">
        <f t="shared" si="0"/>
        <v>51481</v>
      </c>
      <c r="L9" s="168">
        <f t="shared" si="0"/>
        <v>35313</v>
      </c>
      <c r="M9" s="50">
        <f t="shared" si="3"/>
        <v>0.45784838444765374</v>
      </c>
    </row>
    <row r="10" spans="1:13" s="28" customFormat="1" ht="16.5" customHeight="1" thickTop="1" thickBot="1" x14ac:dyDescent="0.25">
      <c r="B10" s="27" t="s">
        <v>168</v>
      </c>
      <c r="C10" s="141">
        <v>218759.03709999999</v>
      </c>
      <c r="D10" s="141">
        <v>183330.477075</v>
      </c>
      <c r="E10" s="138">
        <f>C10/D10-1</f>
        <v>0.19324970179675183</v>
      </c>
      <c r="G10" s="141">
        <v>167612</v>
      </c>
      <c r="H10" s="141">
        <v>151382.05557999999</v>
      </c>
      <c r="I10" s="138">
        <f>G10/H10-1</f>
        <v>0.1072118115837255</v>
      </c>
      <c r="K10" s="169">
        <f t="shared" si="0"/>
        <v>51147.037099999987</v>
      </c>
      <c r="L10" s="169">
        <f t="shared" si="0"/>
        <v>31948.421495000017</v>
      </c>
      <c r="M10" s="138">
        <f>K10/L10-1</f>
        <v>0.60092532609176286</v>
      </c>
    </row>
    <row r="11" spans="1:13" s="28" customFormat="1" ht="16.5" customHeight="1" thickTop="1" thickBot="1" x14ac:dyDescent="0.25">
      <c r="B11" s="25" t="s">
        <v>136</v>
      </c>
      <c r="C11" s="105">
        <v>114778</v>
      </c>
      <c r="D11" s="105">
        <v>110765</v>
      </c>
      <c r="E11" s="138">
        <f>C11/D11-1</f>
        <v>3.622985600144446E-2</v>
      </c>
      <c r="G11" s="105">
        <v>116710</v>
      </c>
      <c r="H11" s="105">
        <v>117365</v>
      </c>
      <c r="I11" s="138">
        <f>G11/H11-1</f>
        <v>-5.5808801601839875E-3</v>
      </c>
      <c r="K11" s="168">
        <f t="shared" si="0"/>
        <v>-1932</v>
      </c>
      <c r="L11" s="168">
        <f t="shared" si="0"/>
        <v>-6600</v>
      </c>
      <c r="M11" s="50">
        <f>-(K11/L11-1)</f>
        <v>0.70727272727272728</v>
      </c>
    </row>
    <row r="12" spans="1:13" s="28" customFormat="1" ht="16.5" customHeight="1" thickTop="1" thickBot="1" x14ac:dyDescent="0.25">
      <c r="B12" s="25" t="s">
        <v>127</v>
      </c>
      <c r="C12" s="105">
        <v>163469</v>
      </c>
      <c r="D12" s="105">
        <v>240216</v>
      </c>
      <c r="E12" s="138">
        <f>C12/D12-1</f>
        <v>-0.31949162420488231</v>
      </c>
      <c r="G12" s="105">
        <v>117844</v>
      </c>
      <c r="H12" s="105">
        <v>246675</v>
      </c>
      <c r="I12" s="138">
        <f>G12/H12-1</f>
        <v>-0.52227019357454141</v>
      </c>
      <c r="K12" s="105">
        <f t="shared" si="0"/>
        <v>45625</v>
      </c>
      <c r="L12" s="105">
        <f t="shared" si="0"/>
        <v>-6459</v>
      </c>
      <c r="M12" s="167" t="s">
        <v>235</v>
      </c>
    </row>
    <row r="13" spans="1:13" s="28" customFormat="1" ht="16.5" customHeight="1" thickTop="1" thickBot="1" x14ac:dyDescent="0.25">
      <c r="B13" s="27" t="s">
        <v>128</v>
      </c>
      <c r="C13" s="105">
        <v>-19716</v>
      </c>
      <c r="D13" s="105">
        <v>-6625</v>
      </c>
      <c r="E13" s="50">
        <f>-(C13/D13-1)</f>
        <v>-1.976</v>
      </c>
      <c r="G13" s="105">
        <v>-11192</v>
      </c>
      <c r="H13" s="105">
        <v>-3039</v>
      </c>
      <c r="I13" s="50">
        <f>-(G13/H13-1)</f>
        <v>-2.6827903915761762</v>
      </c>
      <c r="K13" s="105">
        <f t="shared" si="0"/>
        <v>-8524</v>
      </c>
      <c r="L13" s="105">
        <f t="shared" si="0"/>
        <v>-3586</v>
      </c>
      <c r="M13" s="50">
        <f>-(K13/L13-1)</f>
        <v>-1.3770217512548801</v>
      </c>
    </row>
    <row r="14" spans="1:13" s="28" customFormat="1" ht="16.5" customHeight="1" thickTop="1" thickBot="1" x14ac:dyDescent="0.25">
      <c r="B14" s="25" t="s">
        <v>205</v>
      </c>
      <c r="C14" s="105">
        <v>143753</v>
      </c>
      <c r="D14" s="105">
        <v>233591</v>
      </c>
      <c r="E14" s="138">
        <f>C14/D14-1</f>
        <v>-0.38459529690784322</v>
      </c>
      <c r="G14" s="105">
        <v>106652</v>
      </c>
      <c r="H14" s="105">
        <v>243636</v>
      </c>
      <c r="I14" s="138">
        <f>G14/H14-1</f>
        <v>-0.5622486003710454</v>
      </c>
      <c r="K14" s="105">
        <f t="shared" si="0"/>
        <v>37101</v>
      </c>
      <c r="L14" s="105">
        <f t="shared" si="0"/>
        <v>-10045</v>
      </c>
      <c r="M14" s="167" t="s">
        <v>235</v>
      </c>
    </row>
    <row r="15" spans="1:13" s="28" customFormat="1" ht="12.75" thickTop="1" x14ac:dyDescent="0.2">
      <c r="B15" s="23"/>
    </row>
    <row r="19" spans="3:3" x14ac:dyDescent="0.2">
      <c r="C19" s="182"/>
    </row>
  </sheetData>
  <mergeCells count="7">
    <mergeCell ref="M4:M5"/>
    <mergeCell ref="K5:L5"/>
    <mergeCell ref="B4:B5"/>
    <mergeCell ref="E4:E5"/>
    <mergeCell ref="C5:D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8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LESNICZEK Olga</cp:lastModifiedBy>
  <cp:lastPrinted>2019-07-10T11:48:10Z</cp:lastPrinted>
  <dcterms:created xsi:type="dcterms:W3CDTF">2014-05-05T23:42:10Z</dcterms:created>
  <dcterms:modified xsi:type="dcterms:W3CDTF">2019-07-31T16:16:10Z</dcterms:modified>
  <cp:category/>
</cp:coreProperties>
</file>